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6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15" firstSheet="6" activeTab="16"/>
  </bookViews>
  <sheets>
    <sheet name="PB" sheetId="1" r:id="rId1"/>
    <sheet name="TG" sheetId="2" r:id="rId2"/>
    <sheet name="KU" sheetId="3" r:id="rId3"/>
    <sheet name="LI" sheetId="4" r:id="rId4"/>
    <sheet name="LK" sheetId="5" r:id="rId5"/>
    <sheet name="MK" sheetId="6" r:id="rId6"/>
    <sheet name="MS" sheetId="7" r:id="rId7"/>
    <sheet name="BS" sheetId="8" r:id="rId8"/>
    <sheet name="BE" sheetId="9" r:id="rId9"/>
    <sheet name="TH" sheetId="10" r:id="rId10"/>
    <sheet name="Rekap PR" sheetId="11" r:id="rId11"/>
    <sheet name="KS PBS" sheetId="12" r:id="rId12"/>
    <sheet name="KR PBS" sheetId="13" r:id="rId13"/>
    <sheet name="Rekap PBS" sheetId="14" r:id="rId14"/>
    <sheet name="KS PBN" sheetId="15" r:id="rId15"/>
    <sheet name="KR PBN" sheetId="16" r:id="rId16"/>
    <sheet name="PBN (PSR)" sheetId="17" r:id="rId17"/>
    <sheet name="Rekap Paser" sheetId="18" r:id="rId18"/>
    <sheet name="KS (PR)" sheetId="19" r:id="rId19"/>
    <sheet name="KR (PR)" sheetId="20" r:id="rId20"/>
    <sheet name="KD (PR)" sheetId="21" r:id="rId21"/>
    <sheet name="KP (PR)" sheetId="22" r:id="rId22"/>
    <sheet name="LD (PR) " sheetId="23" r:id="rId23"/>
    <sheet name="KK (PR)" sheetId="24" r:id="rId24"/>
    <sheet name="KMR (PR)" sheetId="25" r:id="rId25"/>
    <sheet name="KYMNS (PR)" sheetId="26" r:id="rId26"/>
    <sheet name="ARN (PR)" sheetId="27" r:id="rId27"/>
    <sheet name="KPK (PR)" sheetId="28" r:id="rId28"/>
    <sheet name="JMBMTE (PR)" sheetId="29" r:id="rId29"/>
    <sheet name="MLNJO (PR)" sheetId="30" r:id="rId30"/>
    <sheet name="SGU (PR)" sheetId="31" r:id="rId31"/>
    <sheet name="LL (PR)" sheetId="32" r:id="rId32"/>
    <sheet name="KS KC (Psr)" sheetId="33" r:id="rId33"/>
    <sheet name="KR KC (Psr)" sheetId="34" r:id="rId34"/>
    <sheet name="Luas Lahan Kebun" sheetId="35" r:id="rId35"/>
    <sheet name="Sheet1" sheetId="36" r:id="rId36"/>
  </sheets>
  <externalReferences>
    <externalReference r:id="rId39"/>
  </externalReferences>
  <definedNames>
    <definedName name="_xlnm.Print_Area" localSheetId="26">'ARN (PR)'!$A$1:$J$18</definedName>
    <definedName name="_xlnm.Print_Area" localSheetId="8">'BE'!$A$1:$K$23</definedName>
    <definedName name="_xlnm.Print_Area" localSheetId="7">'BS'!$A$1:$K$23</definedName>
    <definedName name="_xlnm.Print_Area" localSheetId="28">'JMBMTE (PR)'!$A$1:$J$18</definedName>
    <definedName name="_xlnm.Print_Area" localSheetId="20">'KD (PR)'!$A$2:$J$18</definedName>
    <definedName name="_xlnm.Print_Area" localSheetId="23">'KK (PR)'!$A$1:$J$18</definedName>
    <definedName name="_xlnm.Print_Area" localSheetId="24">'KMR (PR)'!$A$1:$J$18</definedName>
    <definedName name="_xlnm.Print_Area" localSheetId="21">'KP (PR)'!$A$1:$J$18</definedName>
    <definedName name="_xlnm.Print_Area" localSheetId="27">'KPK (PR)'!$A$1:$J$18</definedName>
    <definedName name="_xlnm.Print_Area" localSheetId="19">'KR (PR)'!$A$1:$J$18</definedName>
    <definedName name="_xlnm.Print_Area" localSheetId="33">'KR KC (Psr)'!$A$2:$J$18</definedName>
    <definedName name="_xlnm.Print_Area" localSheetId="15">'KR PBN'!$A$1:$J$18</definedName>
    <definedName name="_xlnm.Print_Area" localSheetId="12">'KR PBS'!$A$1:$J$18</definedName>
    <definedName name="_xlnm.Print_Area" localSheetId="18">'KS (PR)'!$A$1:$L$18</definedName>
    <definedName name="_xlnm.Print_Area" localSheetId="32">'KS KC (Psr)'!$A$2:$L$18</definedName>
    <definedName name="_xlnm.Print_Area" localSheetId="14">'KS PBN'!$A$1:$L$18</definedName>
    <definedName name="_xlnm.Print_Area" localSheetId="11">'KS PBS'!$A$1:$L$18</definedName>
    <definedName name="_xlnm.Print_Area" localSheetId="2">'KU'!$A$1:$K$23</definedName>
    <definedName name="_xlnm.Print_Area" localSheetId="25">'KYMNS (PR)'!$A$1:$J$18</definedName>
    <definedName name="_xlnm.Print_Area" localSheetId="3">'LI'!$A$1:$K$23</definedName>
    <definedName name="_xlnm.Print_Area" localSheetId="4">'LK'!$A$1:$K$23</definedName>
    <definedName name="_xlnm.Print_Area" localSheetId="31">'LL (PR)'!$A$1:$J$18</definedName>
    <definedName name="_xlnm.Print_Area" localSheetId="34">'Luas Lahan Kebun'!$A$2:$H$18</definedName>
    <definedName name="_xlnm.Print_Area" localSheetId="5">'MK'!$A$1:$K$23</definedName>
    <definedName name="_xlnm.Print_Area" localSheetId="29">'MLNJO (PR)'!$A$1:$J$18</definedName>
    <definedName name="_xlnm.Print_Area" localSheetId="6">'MS'!$A$1:$K$23</definedName>
    <definedName name="_xlnm.Print_Area" localSheetId="0">'PB'!$A$1:$K$23</definedName>
    <definedName name="_xlnm.Print_Area" localSheetId="16">'PBN (PSR)'!$A$2:$J$23</definedName>
    <definedName name="_xlnm.Print_Area" localSheetId="17">'Rekap Paser'!$A$1:$K$22</definedName>
    <definedName name="_xlnm.Print_Area" localSheetId="13">'Rekap PBS'!$A$1:$J$10</definedName>
    <definedName name="_xlnm.Print_Area" localSheetId="10">'Rekap PR'!$A$1:$K$23</definedName>
    <definedName name="_xlnm.Print_Area" localSheetId="30">'SGU (PR)'!$A$1:$J$18</definedName>
    <definedName name="_xlnm.Print_Area" localSheetId="1">'TG'!$A$1:$K$23</definedName>
    <definedName name="_xlnm.Print_Area" localSheetId="9">'TH'!$A$1:$K$23</definedName>
  </definedNames>
  <calcPr fullCalcOnLoad="1"/>
</workbook>
</file>

<file path=xl/comments1.xml><?xml version="1.0" encoding="utf-8"?>
<comments xmlns="http://schemas.openxmlformats.org/spreadsheetml/2006/main">
  <authors>
    <author>ASUS PC</author>
  </authors>
  <commentList>
    <comment ref="N9" authorId="0">
      <text>
        <r>
          <rPr>
            <b/>
            <sz val="9"/>
            <rFont val="Tahoma"/>
            <family val="2"/>
          </rPr>
          <t>ASUS PC:</t>
        </r>
        <r>
          <rPr>
            <sz val="9"/>
            <rFont val="Tahoma"/>
            <family val="2"/>
          </rPr>
          <t xml:space="preserve">
Tanam 2019</t>
        </r>
      </text>
    </comment>
  </commentList>
</comments>
</file>

<file path=xl/comments9.xml><?xml version="1.0" encoding="utf-8"?>
<comments xmlns="http://schemas.openxmlformats.org/spreadsheetml/2006/main">
  <authors>
    <author>ASUS PC</author>
  </authors>
  <commentList>
    <comment ref="N9" authorId="0">
      <text>
        <r>
          <rPr>
            <b/>
            <sz val="9"/>
            <rFont val="Tahoma"/>
            <family val="2"/>
          </rPr>
          <t>ASUS PC:</t>
        </r>
        <r>
          <rPr>
            <sz val="9"/>
            <rFont val="Tahoma"/>
            <family val="2"/>
          </rPr>
          <t xml:space="preserve">
Tanam 2019</t>
        </r>
      </text>
    </comment>
  </commentList>
</comments>
</file>

<file path=xl/sharedStrings.xml><?xml version="1.0" encoding="utf-8"?>
<sst xmlns="http://schemas.openxmlformats.org/spreadsheetml/2006/main" count="1348" uniqueCount="192">
  <si>
    <t>DINAS  PERKEBUNAN  KABUPATEN  PASER</t>
  </si>
  <si>
    <t>DATA LUAS AREAL DAN PRODUKSI KOMODITAS PERKEBUNAN RAKYAT</t>
  </si>
  <si>
    <t>KECAMATAN  PASER  BELENGKONG</t>
  </si>
  <si>
    <t>No.</t>
  </si>
  <si>
    <t>Komoditas</t>
  </si>
  <si>
    <t>Luas Tanaman ( Ha )</t>
  </si>
  <si>
    <t>Produksi</t>
  </si>
  <si>
    <t>Rata-rata</t>
  </si>
  <si>
    <t xml:space="preserve">Jumlah </t>
  </si>
  <si>
    <t xml:space="preserve">Keterangan </t>
  </si>
  <si>
    <t>Basah</t>
  </si>
  <si>
    <t>Konversi</t>
  </si>
  <si>
    <t>Kering</t>
  </si>
  <si>
    <t>TBM</t>
  </si>
  <si>
    <t>TM</t>
  </si>
  <si>
    <t>TT/TR</t>
  </si>
  <si>
    <t>Jumlah</t>
  </si>
  <si>
    <t>(Kg)</t>
  </si>
  <si>
    <t>Produksi/Ha</t>
  </si>
  <si>
    <t>Petani</t>
  </si>
  <si>
    <t>Harga/Kg</t>
  </si>
  <si>
    <t>(KK)</t>
  </si>
  <si>
    <t>(Rp)</t>
  </si>
  <si>
    <t>APBD II 2019</t>
  </si>
  <si>
    <t>Kelapa sawit</t>
  </si>
  <si>
    <t>TBS</t>
  </si>
  <si>
    <t>Karet</t>
  </si>
  <si>
    <t>Lump Basah</t>
  </si>
  <si>
    <t>Kelapa Dalam</t>
  </si>
  <si>
    <t>Kopra</t>
  </si>
  <si>
    <t>Buah</t>
  </si>
  <si>
    <t>Kopi</t>
  </si>
  <si>
    <t>Biji Kering</t>
  </si>
  <si>
    <t>Lada</t>
  </si>
  <si>
    <t>Kakao</t>
  </si>
  <si>
    <t>Cengkeh</t>
  </si>
  <si>
    <t>Kemiri</t>
  </si>
  <si>
    <t>Kayu Manis</t>
  </si>
  <si>
    <t>Aren</t>
  </si>
  <si>
    <t>Gula Merah</t>
  </si>
  <si>
    <t>Kapuk</t>
  </si>
  <si>
    <t>Jambu Mete</t>
  </si>
  <si>
    <t>Melinjo</t>
  </si>
  <si>
    <t>Sagu</t>
  </si>
  <si>
    <t>Tepung Sagu</t>
  </si>
  <si>
    <t>Total Lain-Lain</t>
  </si>
  <si>
    <t>Plasma</t>
  </si>
  <si>
    <t>BIM</t>
  </si>
  <si>
    <t>PT. Palma Pantasindo</t>
  </si>
  <si>
    <t>PT. Bumi Pasir Agrindo</t>
  </si>
  <si>
    <t>PT. Permata Buana Expresindo</t>
  </si>
  <si>
    <t>PTP Long Pinang</t>
  </si>
  <si>
    <t>total</t>
  </si>
  <si>
    <t>KECAMATAN TANAH GROGOT</t>
  </si>
  <si>
    <t>Keterangan</t>
  </si>
  <si>
    <t>Lump</t>
  </si>
  <si>
    <t>Buah Basah</t>
  </si>
  <si>
    <t>Inti Biji</t>
  </si>
  <si>
    <t>Kulit Kering</t>
  </si>
  <si>
    <t>KECAMATAN  KUARO</t>
  </si>
  <si>
    <t>Replanting</t>
  </si>
  <si>
    <t>APBD</t>
  </si>
  <si>
    <t>Buah basah</t>
  </si>
  <si>
    <t>PT. Harapan Sawit Sejahtera</t>
  </si>
  <si>
    <t>PT. Buana Wira Subur Sakti</t>
  </si>
  <si>
    <t>PT. Cahaya Bintang Sawit Sejati</t>
  </si>
  <si>
    <t>PT. Kalsa Abadi</t>
  </si>
  <si>
    <t>PT. Anugerah Abadi Multi Usaha</t>
  </si>
  <si>
    <t>PTPN XIII</t>
  </si>
  <si>
    <t>KECAMATAN  LONG  IKIS</t>
  </si>
  <si>
    <t>APBD 2018</t>
  </si>
  <si>
    <t>RePlanting</t>
  </si>
  <si>
    <t>re 2019</t>
  </si>
  <si>
    <t>26kk jemparing</t>
  </si>
  <si>
    <t>Biji Basah</t>
  </si>
  <si>
    <t>PT. Borneo Indo Subur</t>
  </si>
  <si>
    <t>PT. Perkebunan Negara XIII (Semuntai)</t>
  </si>
  <si>
    <t>Total</t>
  </si>
  <si>
    <t>KECAMATAN  LONG  KALI</t>
  </si>
  <si>
    <t>Peremajaan</t>
  </si>
  <si>
    <t>apbd 2</t>
  </si>
  <si>
    <t>50kk munggu</t>
  </si>
  <si>
    <t>LUMP</t>
  </si>
  <si>
    <t>Buah Kering</t>
  </si>
  <si>
    <t>Swadaya</t>
  </si>
  <si>
    <t>Muara toyu</t>
  </si>
  <si>
    <t>PTPN Mendik</t>
  </si>
  <si>
    <t>gawi makmur</t>
  </si>
  <si>
    <t>PT. Pelita Makmur Niaga</t>
  </si>
  <si>
    <t>PT. Sahabat Sawit Sejahtera</t>
  </si>
  <si>
    <t>PT. Malindo Agro Plantation</t>
  </si>
  <si>
    <t>PT. Sukses Sejahtera Benua</t>
  </si>
  <si>
    <t>PT. Sinar Fajar Dua Ribu Lestari</t>
  </si>
  <si>
    <t>KECAMATAN  MUARA  KOMAM</t>
  </si>
  <si>
    <t>Pengembangan</t>
  </si>
  <si>
    <t>APBN</t>
  </si>
  <si>
    <t>63 KK</t>
  </si>
  <si>
    <t>muara langon</t>
  </si>
  <si>
    <t>kk?</t>
  </si>
  <si>
    <t>KECAMATAN  MUARA SAMU</t>
  </si>
  <si>
    <t>apbd 2 2019</t>
  </si>
  <si>
    <t>96kk libur dindng</t>
  </si>
  <si>
    <t>SWADAYA</t>
  </si>
  <si>
    <t>PT. Nusa Lestari</t>
  </si>
  <si>
    <t>PT. Bumi Mulia Makmur Lestari</t>
  </si>
  <si>
    <t>PT. Surya Hijau Makmur</t>
  </si>
  <si>
    <t>KECAMATAN  BATU  SOPANG</t>
  </si>
  <si>
    <t>18 kk</t>
  </si>
  <si>
    <t>sungai terik</t>
  </si>
  <si>
    <t>26 KK</t>
  </si>
  <si>
    <t>busui</t>
  </si>
  <si>
    <t>Rakyat</t>
  </si>
  <si>
    <t>PT. Indo Karya Gema Sakti</t>
  </si>
  <si>
    <t>Total Rakyat+Plasma</t>
  </si>
  <si>
    <t>KECAMATAN  BATU ENGAU</t>
  </si>
  <si>
    <t>Petugas Statistik Perkebunan</t>
  </si>
  <si>
    <t xml:space="preserve">Nama </t>
  </si>
  <si>
    <t>: Agus Fitriatiningsih, SP.</t>
  </si>
  <si>
    <t>NIP</t>
  </si>
  <si>
    <t>: -</t>
  </si>
  <si>
    <t>No. HP</t>
  </si>
  <si>
    <t>: 0812 5371 5718</t>
  </si>
  <si>
    <t>Sawit</t>
  </si>
  <si>
    <t>Agro Inti</t>
  </si>
  <si>
    <t>Pucuk Jaya</t>
  </si>
  <si>
    <t>Multi makmur mitra alam</t>
  </si>
  <si>
    <t>Pradiksi</t>
  </si>
  <si>
    <t>Senabangun</t>
  </si>
  <si>
    <t>Saraswanti</t>
  </si>
  <si>
    <t>Sebatin</t>
  </si>
  <si>
    <t>PT. Sinar Alam Niaga Raya</t>
  </si>
  <si>
    <t>PT. Langgai Agrindo Agung</t>
  </si>
  <si>
    <t>PT. Trubus Bao Raya</t>
  </si>
  <si>
    <t>KECAMATAN  TANJUNG  HARAPAN</t>
  </si>
  <si>
    <t>Petugas Statistik Perkebunan :</t>
  </si>
  <si>
    <t>Nama</t>
  </si>
  <si>
    <t>: Riduansyah</t>
  </si>
  <si>
    <t>: 19670327 200604 1 008</t>
  </si>
  <si>
    <t>: 0853 8751 5888</t>
  </si>
  <si>
    <t>PT. MJA</t>
  </si>
  <si>
    <t>PT. Langgeng</t>
  </si>
  <si>
    <t>rendemen</t>
  </si>
  <si>
    <t>CPO</t>
  </si>
  <si>
    <t>Lain-Lain</t>
  </si>
  <si>
    <t>DATA LUAS AREAL DAN PRODUKSI KELAPA  SAWIT</t>
  </si>
  <si>
    <t>PERKEBUNAN BESAR SWASTA (PBS)</t>
  </si>
  <si>
    <t xml:space="preserve">Kecamatan </t>
  </si>
  <si>
    <t>Rendemen CPO 20 % (Ton)</t>
  </si>
  <si>
    <t>Estimasi Kernel 4,8% (Ton)</t>
  </si>
  <si>
    <t>KET</t>
  </si>
  <si>
    <t>Long Kali</t>
  </si>
  <si>
    <t>Long Ikis</t>
  </si>
  <si>
    <t>Kuaro</t>
  </si>
  <si>
    <t>Batu Sopang</t>
  </si>
  <si>
    <t>Muara Samu</t>
  </si>
  <si>
    <t>Muara Komam</t>
  </si>
  <si>
    <t>Pasir Belengkong</t>
  </si>
  <si>
    <t>Batu Engau</t>
  </si>
  <si>
    <t>Tanjung Harapan</t>
  </si>
  <si>
    <t xml:space="preserve">Tanah Grogot </t>
  </si>
  <si>
    <t>DATA LUAS AREAL DAN PRODUKSI KARET</t>
  </si>
  <si>
    <t>Ket</t>
  </si>
  <si>
    <t>Tanah Grogot</t>
  </si>
  <si>
    <t xml:space="preserve">DATA LUAS AREAL DAN PRODUKSI </t>
  </si>
  <si>
    <t>Kelapa Sawit</t>
  </si>
  <si>
    <t>kk</t>
  </si>
  <si>
    <t>PT. PERKEBUNAN NUSANTARA XIII</t>
  </si>
  <si>
    <t>Pasir Balengkong</t>
  </si>
  <si>
    <t>(kg)</t>
  </si>
  <si>
    <t>konversi</t>
  </si>
  <si>
    <t xml:space="preserve">REKAPITULASI  LUAS AREAL DAN PRODUKSI </t>
  </si>
  <si>
    <t>PERKEBUNAN BESAR NEGARA</t>
  </si>
  <si>
    <t xml:space="preserve">DATA LUAS AREAL DAN PRODUKSI KOMODITAS PERKEBUNAN </t>
  </si>
  <si>
    <t>PERKEBUNAN RAKYAT</t>
  </si>
  <si>
    <t>Estimasi Rendemen CPO 20 % (Ton)</t>
  </si>
  <si>
    <t>DATA LUAS AREAL DAN PRODUKSI KELAPA DALAM</t>
  </si>
  <si>
    <t>DATA LUAS AREAL DAN PRODUKSI KOPI</t>
  </si>
  <si>
    <t>DATA LUAS AREAL DAN PRODUKSI LADA</t>
  </si>
  <si>
    <t>DATA LUAS AREAL DAN PRODUKSI KAKAO</t>
  </si>
  <si>
    <t>DATA LUAS AREAL DAN PRODUKSI KEMIRI</t>
  </si>
  <si>
    <t>DATA LUAS AREAL DAN PRODUKSI KAYU MANIS</t>
  </si>
  <si>
    <t>DATA LUAS AREAL DAN PRODUKSI AREN</t>
  </si>
  <si>
    <t>DATA LUAS AREAL DAN PRODUKSI KAPUK</t>
  </si>
  <si>
    <t>DATA LUAS AREAL DAN PRODUKSI JAMBU METE</t>
  </si>
  <si>
    <t>DATA LUAS AREAL DAN PRODUKSI MELINJO</t>
  </si>
  <si>
    <t>DATA LUAS AREAL DAN PRODUKSI SAGU</t>
  </si>
  <si>
    <t>DATA LUAS AREAL DAN PRODUKSI LAIN-LAIN</t>
  </si>
  <si>
    <t>DATA LUAS AREAL DAN PRODUKSI KELAPA SAWIT</t>
  </si>
  <si>
    <t>DATA LUAS AREAL PERKEBUNAN</t>
  </si>
  <si>
    <t>DI KABUPATEN PASER SEMESTER II TAHUN 2021</t>
  </si>
  <si>
    <t>DI KABUPATEN PASER TAHUN 2021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</si>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</sst>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Rp&quot;* #,##0.00_);_(&quot;Rp&quot;* \(#,##0.00\);_(&quot;Rp&quot;* &quot;-&quot;??_);_(@_)"/>
    <numFmt numFmtId="177" formatCode="_(&quot;Rp&quot;* #,##0_);_(&quot;Rp&quot;* \(#,##0\);_(&quot;Rp&quot;* &quot;-&quot;_);_(@_)"/>
    <numFmt numFmtId="178" formatCode="_(* #,##0_);_(* \(#,##0\);_(* &quot;-&quot;??_);_(@_)"/>
    <numFmt numFmtId="179" formatCode="_(* #,##0.000_);_(* \(#,##0.000\);_(* &quot;-&quot;???_);_(@_)"/>
    <numFmt numFmtId="180" formatCode="_(* #,##0.00_);_(* \(#,##0.00\);_(* &quot;-&quot;_);_(@_)"/>
    <numFmt numFmtId="181" formatCode="_(* #,##0.0_);_(* \(#,##0.0\);_(* &quot;-&quot;??_);_(@_)"/>
    <numFmt numFmtId="182" formatCode="_(* #,##0.0000_);_(* \(#,##0.0000\);_(* &quot;-&quot;??_);_(@_)"/>
  </numFmts>
  <fonts count="63">
    <font>
      <sz val="10"/>
      <name val="Arial"/>
      <family val="2"/>
    </font>
    <font>
      <sz val="11"/>
      <name val="Calibri"/>
      <family val="2"/>
    </font>
    <font>
      <b/>
      <sz val="14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Verdana"/>
      <family val="2"/>
    </font>
    <font>
      <sz val="12"/>
      <name val="Times New Roman"/>
      <family val="1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Times New Roman"/>
      <family val="1"/>
    </font>
    <font>
      <sz val="9"/>
      <color indexed="8"/>
      <name val="Calibri"/>
      <family val="0"/>
    </font>
    <font>
      <b/>
      <sz val="10.5"/>
      <color indexed="63"/>
      <name val="Calibri"/>
      <family val="0"/>
    </font>
    <font>
      <b/>
      <sz val="20"/>
      <color indexed="63"/>
      <name val="Calibri"/>
      <family val="0"/>
    </font>
    <font>
      <sz val="11.4"/>
      <color indexed="63"/>
      <name val="Calibri"/>
      <family val="0"/>
    </font>
    <font>
      <sz val="8.25"/>
      <color indexed="8"/>
      <name val="Times New Roman"/>
      <family val="0"/>
    </font>
    <font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6.25"/>
      <color indexed="8"/>
      <name val="Times New Roman"/>
      <family val="0"/>
    </font>
    <font>
      <sz val="6"/>
      <color indexed="8"/>
      <name val="Times New Roman"/>
      <family val="0"/>
    </font>
    <font>
      <sz val="5.5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0"/>
    </font>
    <font>
      <b/>
      <sz val="11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4"/>
      <color indexed="63"/>
      <name val="Calibri"/>
      <family val="0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28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9" fillId="0" borderId="3" applyNumberFormat="0" applyFill="0" applyAlignment="0" applyProtection="0"/>
    <xf numFmtId="0" fontId="27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7" borderId="1" applyNumberFormat="0" applyAlignment="0" applyProtection="0"/>
    <xf numFmtId="0" fontId="18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3" borderId="7" applyNumberFormat="0" applyFont="0" applyAlignment="0" applyProtection="0"/>
    <xf numFmtId="0" fontId="19" fillId="20" borderId="8" applyNumberFormat="0" applyAlignment="0" applyProtection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1" fontId="3" fillId="0" borderId="10" xfId="42" applyFont="1" applyFill="1" applyBorder="1" applyAlignment="1">
      <alignment vertical="center"/>
    </xf>
    <xf numFmtId="171" fontId="3" fillId="0" borderId="10" xfId="0" applyNumberFormat="1" applyFont="1" applyFill="1" applyBorder="1" applyAlignment="1">
      <alignment vertical="center"/>
    </xf>
    <xf numFmtId="171" fontId="3" fillId="0" borderId="10" xfId="42" applyNumberFormat="1" applyFont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3" fillId="0" borderId="11" xfId="42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1" fontId="4" fillId="0" borderId="10" xfId="42" applyNumberFormat="1" applyFont="1" applyBorder="1" applyAlignment="1">
      <alignment vertical="center"/>
    </xf>
    <xf numFmtId="178" fontId="4" fillId="0" borderId="10" xfId="42" applyNumberFormat="1" applyFont="1" applyBorder="1" applyAlignment="1">
      <alignment vertical="center"/>
    </xf>
    <xf numFmtId="171" fontId="3" fillId="0" borderId="10" xfId="42" applyNumberFormat="1" applyFont="1" applyFill="1" applyBorder="1" applyAlignment="1">
      <alignment vertical="center"/>
    </xf>
    <xf numFmtId="171" fontId="3" fillId="0" borderId="14" xfId="42" applyFont="1" applyFill="1" applyBorder="1" applyAlignment="1">
      <alignment vertical="center"/>
    </xf>
    <xf numFmtId="171" fontId="3" fillId="0" borderId="11" xfId="42" applyNumberFormat="1" applyFont="1" applyFill="1" applyBorder="1" applyAlignment="1">
      <alignment vertical="center"/>
    </xf>
    <xf numFmtId="178" fontId="0" fillId="0" borderId="10" xfId="0" applyNumberFormat="1" applyBorder="1" applyAlignment="1">
      <alignment/>
    </xf>
    <xf numFmtId="178" fontId="0" fillId="0" borderId="10" xfId="0" applyNumberFormat="1" applyBorder="1" applyAlignment="1">
      <alignment vertical="center"/>
    </xf>
    <xf numFmtId="171" fontId="4" fillId="0" borderId="10" xfId="0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171" fontId="3" fillId="0" borderId="14" xfId="42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1" fontId="3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1" fontId="3" fillId="0" borderId="13" xfId="42" applyFont="1" applyFill="1" applyBorder="1" applyAlignment="1">
      <alignment vertical="center"/>
    </xf>
    <xf numFmtId="171" fontId="3" fillId="0" borderId="18" xfId="42" applyFont="1" applyBorder="1" applyAlignment="1">
      <alignment vertical="center"/>
    </xf>
    <xf numFmtId="171" fontId="3" fillId="0" borderId="13" xfId="42" applyFont="1" applyBorder="1" applyAlignment="1">
      <alignment vertical="center"/>
    </xf>
    <xf numFmtId="171" fontId="4" fillId="0" borderId="10" xfId="42" applyFont="1" applyFill="1" applyBorder="1" applyAlignment="1">
      <alignment vertical="center"/>
    </xf>
    <xf numFmtId="171" fontId="4" fillId="0" borderId="10" xfId="42" applyFont="1" applyBorder="1" applyAlignment="1">
      <alignment vertical="center"/>
    </xf>
    <xf numFmtId="171" fontId="0" fillId="0" borderId="0" xfId="42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79" fontId="0" fillId="0" borderId="10" xfId="0" applyNumberFormat="1" applyFont="1" applyFill="1" applyBorder="1" applyAlignment="1">
      <alignment/>
    </xf>
    <xf numFmtId="171" fontId="50" fillId="24" borderId="10" xfId="42" applyFont="1" applyFill="1" applyBorder="1" applyAlignment="1">
      <alignment vertical="center"/>
    </xf>
    <xf numFmtId="9" fontId="50" fillId="0" borderId="0" xfId="0" applyNumberFormat="1" applyFont="1" applyAlignment="1">
      <alignment/>
    </xf>
    <xf numFmtId="171" fontId="50" fillId="0" borderId="10" xfId="0" applyNumberFormat="1" applyFont="1" applyBorder="1" applyAlignment="1">
      <alignment/>
    </xf>
    <xf numFmtId="171" fontId="50" fillId="0" borderId="0" xfId="0" applyNumberFormat="1" applyFont="1" applyAlignment="1">
      <alignment/>
    </xf>
    <xf numFmtId="0" fontId="0" fillId="0" borderId="0" xfId="60" applyBorder="1" applyAlignment="1">
      <alignment horizontal="right" vertical="center"/>
      <protection/>
    </xf>
    <xf numFmtId="171" fontId="50" fillId="0" borderId="10" xfId="42" applyFont="1" applyBorder="1" applyAlignment="1">
      <alignment vertical="center"/>
    </xf>
    <xf numFmtId="169" fontId="50" fillId="0" borderId="0" xfId="43" applyFont="1" applyAlignment="1">
      <alignment/>
    </xf>
    <xf numFmtId="171" fontId="50" fillId="24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50" fillId="0" borderId="10" xfId="0" applyFont="1" applyBorder="1" applyAlignment="1">
      <alignment/>
    </xf>
    <xf numFmtId="171" fontId="50" fillId="0" borderId="10" xfId="42" applyNumberFormat="1" applyFont="1" applyBorder="1" applyAlignment="1">
      <alignment vertical="center"/>
    </xf>
    <xf numFmtId="179" fontId="0" fillId="0" borderId="10" xfId="0" applyNumberFormat="1" applyBorder="1" applyAlignment="1">
      <alignment/>
    </xf>
    <xf numFmtId="171" fontId="3" fillId="0" borderId="10" xfId="42" applyFont="1" applyBorder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0" fillId="0" borderId="10" xfId="42" applyFont="1" applyFill="1" applyBorder="1" applyAlignment="1">
      <alignment vertical="center"/>
    </xf>
    <xf numFmtId="171" fontId="10" fillId="0" borderId="10" xfId="0" applyNumberFormat="1" applyFont="1" applyFill="1" applyBorder="1" applyAlignment="1">
      <alignment vertical="center"/>
    </xf>
    <xf numFmtId="171" fontId="10" fillId="0" borderId="13" xfId="0" applyNumberFormat="1" applyFont="1" applyFill="1" applyBorder="1" applyAlignment="1">
      <alignment vertical="center"/>
    </xf>
    <xf numFmtId="171" fontId="8" fillId="0" borderId="10" xfId="0" applyNumberFormat="1" applyFont="1" applyBorder="1" applyAlignment="1">
      <alignment vertical="center"/>
    </xf>
    <xf numFmtId="178" fontId="0" fillId="0" borderId="0" xfId="0" applyNumberForma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180" fontId="0" fillId="0" borderId="0" xfId="45" applyNumberFormat="1" applyFont="1" applyAlignment="1">
      <alignment vertical="top"/>
    </xf>
    <xf numFmtId="178" fontId="8" fillId="0" borderId="1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1" fontId="10" fillId="0" borderId="10" xfId="42" applyFont="1" applyBorder="1" applyAlignment="1">
      <alignment vertical="center"/>
    </xf>
    <xf numFmtId="178" fontId="10" fillId="0" borderId="10" xfId="42" applyNumberFormat="1" applyFont="1" applyBorder="1" applyAlignment="1">
      <alignment vertical="center"/>
    </xf>
    <xf numFmtId="171" fontId="10" fillId="0" borderId="10" xfId="42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1" fontId="8" fillId="0" borderId="13" xfId="42" applyNumberFormat="1" applyFont="1" applyBorder="1" applyAlignment="1">
      <alignment vertical="center"/>
    </xf>
    <xf numFmtId="178" fontId="8" fillId="0" borderId="13" xfId="42" applyNumberFormat="1" applyFont="1" applyBorder="1" applyAlignment="1">
      <alignment vertical="center"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171" fontId="3" fillId="0" borderId="11" xfId="42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1" fontId="3" fillId="0" borderId="10" xfId="42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/>
    </xf>
    <xf numFmtId="171" fontId="3" fillId="0" borderId="0" xfId="42" applyNumberFormat="1" applyFont="1" applyBorder="1" applyAlignment="1">
      <alignment vertical="center"/>
    </xf>
    <xf numFmtId="171" fontId="4" fillId="0" borderId="0" xfId="42" applyNumberFormat="1" applyFont="1" applyBorder="1" applyAlignment="1">
      <alignment vertical="center"/>
    </xf>
    <xf numFmtId="0" fontId="0" fillId="0" borderId="0" xfId="0" applyAlignment="1">
      <alignment vertical="center"/>
    </xf>
    <xf numFmtId="171" fontId="0" fillId="0" borderId="0" xfId="0" applyNumberFormat="1" applyAlignment="1">
      <alignment vertical="center"/>
    </xf>
    <xf numFmtId="0" fontId="0" fillId="0" borderId="0" xfId="61">
      <alignment/>
      <protection/>
    </xf>
    <xf numFmtId="0" fontId="3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0" xfId="61" applyFont="1">
      <alignment/>
      <protection/>
    </xf>
    <xf numFmtId="0" fontId="4" fillId="0" borderId="12" xfId="61" applyFont="1" applyFill="1" applyBorder="1" applyAlignment="1">
      <alignment horizontal="center" vertical="center"/>
      <protection/>
    </xf>
    <xf numFmtId="9" fontId="0" fillId="0" borderId="0" xfId="61" applyNumberFormat="1">
      <alignment/>
      <protection/>
    </xf>
    <xf numFmtId="178" fontId="0" fillId="0" borderId="0" xfId="61" applyNumberFormat="1">
      <alignment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171" fontId="3" fillId="0" borderId="20" xfId="42" applyFont="1" applyBorder="1" applyAlignment="1">
      <alignment vertical="center"/>
    </xf>
    <xf numFmtId="171" fontId="3" fillId="0" borderId="13" xfId="61" applyNumberFormat="1" applyFont="1" applyBorder="1" applyAlignment="1">
      <alignment vertical="center"/>
      <protection/>
    </xf>
    <xf numFmtId="0" fontId="10" fillId="0" borderId="13" xfId="61" applyFont="1" applyBorder="1" applyAlignment="1">
      <alignment vertical="center"/>
      <protection/>
    </xf>
    <xf numFmtId="0" fontId="8" fillId="0" borderId="13" xfId="61" applyFont="1" applyBorder="1" applyAlignment="1">
      <alignment horizontal="center" vertical="center"/>
      <protection/>
    </xf>
    <xf numFmtId="171" fontId="0" fillId="0" borderId="0" xfId="61" applyNumberFormat="1">
      <alignment/>
      <protection/>
    </xf>
    <xf numFmtId="0" fontId="3" fillId="0" borderId="0" xfId="61" applyFont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171" fontId="3" fillId="0" borderId="0" xfId="61" applyNumberFormat="1" applyFont="1" applyFill="1" applyAlignment="1">
      <alignment vertical="center"/>
      <protection/>
    </xf>
    <xf numFmtId="171" fontId="3" fillId="0" borderId="10" xfId="61" applyNumberFormat="1" applyFont="1" applyFill="1" applyBorder="1" applyAlignment="1">
      <alignment vertical="center"/>
      <protection/>
    </xf>
    <xf numFmtId="171" fontId="3" fillId="0" borderId="12" xfId="42" applyFont="1" applyFill="1" applyBorder="1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171" fontId="4" fillId="0" borderId="10" xfId="42" applyNumberFormat="1" applyFont="1" applyFill="1" applyBorder="1" applyAlignment="1">
      <alignment vertical="center"/>
    </xf>
    <xf numFmtId="0" fontId="0" fillId="0" borderId="0" xfId="61" applyBorder="1">
      <alignment/>
      <protection/>
    </xf>
    <xf numFmtId="171" fontId="3" fillId="0" borderId="0" xfId="42" applyFont="1" applyFill="1" applyBorder="1" applyAlignment="1">
      <alignment vertical="center"/>
    </xf>
    <xf numFmtId="171" fontId="0" fillId="0" borderId="0" xfId="61" applyNumberFormat="1" applyBorder="1">
      <alignment/>
      <protection/>
    </xf>
    <xf numFmtId="171" fontId="11" fillId="0" borderId="0" xfId="42" applyNumberFormat="1" applyFont="1" applyBorder="1" applyAlignment="1">
      <alignment/>
    </xf>
    <xf numFmtId="181" fontId="11" fillId="0" borderId="0" xfId="42" applyNumberFormat="1" applyFont="1" applyBorder="1" applyAlignment="1">
      <alignment/>
    </xf>
    <xf numFmtId="181" fontId="0" fillId="0" borderId="0" xfId="61" applyNumberFormat="1" applyBorder="1">
      <alignment/>
      <protection/>
    </xf>
    <xf numFmtId="180" fontId="3" fillId="0" borderId="0" xfId="43" applyNumberFormat="1" applyFont="1" applyAlignment="1">
      <alignment/>
    </xf>
    <xf numFmtId="171" fontId="3" fillId="0" borderId="0" xfId="61" applyNumberFormat="1" applyFont="1">
      <alignment/>
      <protection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0" fontId="3" fillId="0" borderId="0" xfId="61" applyNumberFormat="1" applyFont="1">
      <alignment/>
      <protection/>
    </xf>
    <xf numFmtId="171" fontId="4" fillId="24" borderId="10" xfId="42" applyFont="1" applyFill="1" applyBorder="1" applyAlignment="1">
      <alignment vertical="center"/>
    </xf>
    <xf numFmtId="0" fontId="5" fillId="24" borderId="0" xfId="0" applyFont="1" applyFill="1" applyAlignment="1">
      <alignment/>
    </xf>
    <xf numFmtId="171" fontId="5" fillId="24" borderId="0" xfId="0" applyNumberFormat="1" applyFont="1" applyFill="1" applyAlignment="1">
      <alignment/>
    </xf>
    <xf numFmtId="171" fontId="5" fillId="24" borderId="0" xfId="42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60" applyFont="1" applyFill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1" fontId="3" fillId="0" borderId="0" xfId="0" applyNumberFormat="1" applyFont="1" applyFill="1" applyAlignment="1">
      <alignment vertical="center"/>
    </xf>
    <xf numFmtId="171" fontId="3" fillId="25" borderId="10" xfId="42" applyFont="1" applyFill="1" applyBorder="1" applyAlignment="1">
      <alignment vertical="center"/>
    </xf>
    <xf numFmtId="171" fontId="3" fillId="25" borderId="13" xfId="42" applyFont="1" applyFill="1" applyBorder="1" applyAlignment="1">
      <alignment vertical="center"/>
    </xf>
    <xf numFmtId="171" fontId="3" fillId="25" borderId="10" xfId="42" applyNumberFormat="1" applyFont="1" applyFill="1" applyBorder="1" applyAlignment="1">
      <alignment vertical="center"/>
    </xf>
    <xf numFmtId="171" fontId="0" fillId="0" borderId="0" xfId="42" applyFont="1" applyFill="1" applyAlignment="1">
      <alignment/>
    </xf>
    <xf numFmtId="171" fontId="0" fillId="0" borderId="0" xfId="0" applyNumberFormat="1" applyFont="1" applyFill="1" applyAlignment="1">
      <alignment/>
    </xf>
    <xf numFmtId="171" fontId="0" fillId="0" borderId="10" xfId="60" applyNumberFormat="1" applyFont="1" applyFill="1" applyBorder="1" applyAlignment="1">
      <alignment vertical="center"/>
      <protection/>
    </xf>
    <xf numFmtId="171" fontId="0" fillId="0" borderId="10" xfId="46" applyNumberFormat="1" applyFont="1" applyBorder="1" applyAlignment="1">
      <alignment vertical="center"/>
    </xf>
    <xf numFmtId="171" fontId="0" fillId="0" borderId="10" xfId="46" applyFont="1" applyFill="1" applyBorder="1" applyAlignment="1">
      <alignment vertical="center"/>
    </xf>
    <xf numFmtId="171" fontId="5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8" fontId="3" fillId="25" borderId="13" xfId="42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25" borderId="10" xfId="42" applyNumberFormat="1" applyFont="1" applyFill="1" applyBorder="1" applyAlignment="1">
      <alignment vertical="center"/>
    </xf>
    <xf numFmtId="0" fontId="0" fillId="0" borderId="0" xfId="60" applyFill="1" applyBorder="1" applyAlignment="1">
      <alignment horizontal="right" vertical="center"/>
      <protection/>
    </xf>
    <xf numFmtId="178" fontId="3" fillId="0" borderId="10" xfId="42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171" fontId="50" fillId="0" borderId="0" xfId="42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/>
    </xf>
    <xf numFmtId="171" fontId="50" fillId="0" borderId="0" xfId="0" applyNumberFormat="1" applyFont="1" applyFill="1" applyAlignment="1">
      <alignment/>
    </xf>
    <xf numFmtId="171" fontId="50" fillId="0" borderId="0" xfId="0" applyNumberFormat="1" applyFont="1" applyFill="1" applyAlignment="1">
      <alignment horizontal="center"/>
    </xf>
    <xf numFmtId="180" fontId="50" fillId="0" borderId="0" xfId="43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9" fontId="50" fillId="0" borderId="0" xfId="0" applyNumberFormat="1" applyFont="1" applyFill="1" applyAlignment="1">
      <alignment horizontal="center"/>
    </xf>
    <xf numFmtId="2" fontId="50" fillId="0" borderId="0" xfId="43" applyNumberFormat="1" applyFont="1" applyFill="1" applyAlignment="1">
      <alignment/>
    </xf>
    <xf numFmtId="2" fontId="5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69" fontId="0" fillId="0" borderId="0" xfId="43" applyFont="1" applyFill="1" applyAlignment="1">
      <alignment/>
    </xf>
    <xf numFmtId="169" fontId="0" fillId="0" borderId="0" xfId="0" applyNumberFormat="1" applyFill="1" applyAlignment="1">
      <alignment/>
    </xf>
    <xf numFmtId="171" fontId="3" fillId="25" borderId="0" xfId="0" applyNumberFormat="1" applyFont="1" applyFill="1" applyAlignment="1">
      <alignment vertical="center"/>
    </xf>
    <xf numFmtId="171" fontId="3" fillId="0" borderId="10" xfId="46" applyNumberFormat="1" applyFont="1" applyBorder="1" applyAlignment="1">
      <alignment vertical="center"/>
    </xf>
    <xf numFmtId="171" fontId="3" fillId="0" borderId="10" xfId="46" applyFont="1" applyFill="1" applyBorder="1" applyAlignment="1">
      <alignment vertical="center"/>
    </xf>
    <xf numFmtId="171" fontId="60" fillId="0" borderId="10" xfId="0" applyNumberFormat="1" applyFont="1" applyFill="1" applyBorder="1" applyAlignment="1">
      <alignment vertical="center"/>
    </xf>
    <xf numFmtId="171" fontId="3" fillId="0" borderId="10" xfId="60" applyNumberFormat="1" applyFont="1" applyFill="1" applyBorder="1" applyAlignment="1">
      <alignment vertical="center"/>
      <protection/>
    </xf>
    <xf numFmtId="171" fontId="3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171" fontId="4" fillId="0" borderId="12" xfId="46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1" fontId="50" fillId="25" borderId="0" xfId="42" applyFont="1" applyFill="1" applyBorder="1" applyAlignment="1">
      <alignment vertical="center"/>
    </xf>
    <xf numFmtId="9" fontId="50" fillId="0" borderId="0" xfId="64" applyFont="1" applyFill="1" applyBorder="1" applyAlignment="1">
      <alignment/>
    </xf>
    <xf numFmtId="178" fontId="5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1" fontId="3" fillId="0" borderId="0" xfId="42" applyNumberFormat="1" applyFont="1" applyFill="1" applyBorder="1" applyAlignment="1">
      <alignment vertical="center"/>
    </xf>
    <xf numFmtId="171" fontId="3" fillId="25" borderId="0" xfId="42" applyFont="1" applyFill="1" applyBorder="1" applyAlignment="1">
      <alignment vertical="center"/>
    </xf>
    <xf numFmtId="171" fontId="0" fillId="0" borderId="0" xfId="0" applyNumberFormat="1" applyFill="1" applyBorder="1" applyAlignment="1">
      <alignment/>
    </xf>
    <xf numFmtId="171" fontId="50" fillId="0" borderId="0" xfId="0" applyNumberFormat="1" applyFont="1" applyFill="1" applyBorder="1" applyAlignment="1">
      <alignment/>
    </xf>
    <xf numFmtId="180" fontId="50" fillId="0" borderId="0" xfId="43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 vertical="center"/>
    </xf>
    <xf numFmtId="171" fontId="3" fillId="0" borderId="18" xfId="42" applyFont="1" applyFill="1" applyBorder="1" applyAlignment="1">
      <alignment vertical="center"/>
    </xf>
    <xf numFmtId="171" fontId="0" fillId="0" borderId="10" xfId="42" applyFont="1" applyFill="1" applyBorder="1" applyAlignment="1">
      <alignment/>
    </xf>
    <xf numFmtId="171" fontId="0" fillId="25" borderId="10" xfId="42" applyFont="1" applyFill="1" applyBorder="1" applyAlignment="1">
      <alignment/>
    </xf>
    <xf numFmtId="171" fontId="3" fillId="0" borderId="18" xfId="42" applyNumberFormat="1" applyFont="1" applyFill="1" applyBorder="1" applyAlignment="1">
      <alignment vertical="center"/>
    </xf>
    <xf numFmtId="171" fontId="3" fillId="0" borderId="10" xfId="4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80" fontId="0" fillId="0" borderId="0" xfId="43" applyNumberFormat="1" applyFont="1" applyFill="1" applyAlignment="1">
      <alignment/>
    </xf>
    <xf numFmtId="0" fontId="3" fillId="0" borderId="21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171" fontId="0" fillId="0" borderId="0" xfId="42" applyFont="1" applyFill="1" applyBorder="1" applyAlignment="1">
      <alignment/>
    </xf>
    <xf numFmtId="180" fontId="0" fillId="0" borderId="0" xfId="43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vertical="center"/>
    </xf>
    <xf numFmtId="178" fontId="3" fillId="0" borderId="13" xfId="42" applyNumberFormat="1" applyFont="1" applyFill="1" applyBorder="1" applyAlignment="1">
      <alignment vertical="center"/>
    </xf>
    <xf numFmtId="0" fontId="3" fillId="0" borderId="13" xfId="42" applyNumberFormat="1" applyFont="1" applyFill="1" applyBorder="1" applyAlignment="1">
      <alignment vertical="center"/>
    </xf>
    <xf numFmtId="0" fontId="50" fillId="0" borderId="0" xfId="0" applyNumberFormat="1" applyFont="1" applyFill="1" applyAlignment="1">
      <alignment/>
    </xf>
    <xf numFmtId="9" fontId="50" fillId="0" borderId="0" xfId="0" applyNumberFormat="1" applyFont="1" applyFill="1" applyAlignment="1">
      <alignment/>
    </xf>
    <xf numFmtId="0" fontId="0" fillId="26" borderId="0" xfId="0" applyFill="1" applyAlignment="1">
      <alignment/>
    </xf>
    <xf numFmtId="0" fontId="0" fillId="24" borderId="0" xfId="0" applyFill="1" applyAlignment="1">
      <alignment/>
    </xf>
    <xf numFmtId="180" fontId="50" fillId="0" borderId="13" xfId="43" applyNumberFormat="1" applyFont="1" applyFill="1" applyBorder="1" applyAlignment="1">
      <alignment vertical="center"/>
    </xf>
    <xf numFmtId="171" fontId="50" fillId="0" borderId="0" xfId="42" applyFont="1" applyFill="1" applyAlignment="1">
      <alignment/>
    </xf>
    <xf numFmtId="9" fontId="50" fillId="0" borderId="0" xfId="64" applyFont="1" applyFill="1" applyAlignment="1">
      <alignment/>
    </xf>
    <xf numFmtId="180" fontId="50" fillId="0" borderId="10" xfId="43" applyNumberFormat="1" applyFont="1" applyFill="1" applyBorder="1" applyAlignment="1">
      <alignment vertical="center"/>
    </xf>
    <xf numFmtId="1" fontId="50" fillId="0" borderId="0" xfId="64" applyNumberFormat="1" applyFont="1" applyFill="1" applyAlignment="1">
      <alignment/>
    </xf>
    <xf numFmtId="9" fontId="0" fillId="0" borderId="0" xfId="64" applyFont="1" applyFill="1" applyAlignment="1">
      <alignment/>
    </xf>
    <xf numFmtId="171" fontId="3" fillId="25" borderId="13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82" fontId="3" fillId="0" borderId="10" xfId="0" applyNumberFormat="1" applyFont="1" applyFill="1" applyBorder="1" applyAlignment="1">
      <alignment vertical="center"/>
    </xf>
    <xf numFmtId="171" fontId="50" fillId="0" borderId="0" xfId="42" applyFont="1" applyFill="1" applyAlignment="1">
      <alignment horizontal="center"/>
    </xf>
    <xf numFmtId="0" fontId="50" fillId="0" borderId="0" xfId="0" applyFont="1" applyFill="1" applyAlignment="1">
      <alignment vertical="center"/>
    </xf>
    <xf numFmtId="180" fontId="50" fillId="0" borderId="0" xfId="43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71" fontId="3" fillId="24" borderId="13" xfId="42" applyFont="1" applyFill="1" applyBorder="1" applyAlignment="1">
      <alignment vertical="center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center" vertical="center"/>
    </xf>
    <xf numFmtId="171" fontId="3" fillId="25" borderId="18" xfId="42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60" fillId="0" borderId="12" xfId="0" applyFont="1" applyFill="1" applyBorder="1" applyAlignment="1">
      <alignment vertical="center"/>
    </xf>
    <xf numFmtId="171" fontId="3" fillId="0" borderId="12" xfId="42" applyNumberFormat="1" applyFont="1" applyFill="1" applyBorder="1" applyAlignment="1">
      <alignment vertical="center"/>
    </xf>
    <xf numFmtId="171" fontId="3" fillId="0" borderId="13" xfId="42" applyNumberFormat="1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178" fontId="0" fillId="25" borderId="0" xfId="0" applyNumberFormat="1" applyFill="1" applyAlignment="1">
      <alignment/>
    </xf>
    <xf numFmtId="171" fontId="0" fillId="0" borderId="1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80" fontId="3" fillId="0" borderId="0" xfId="43" applyNumberFormat="1" applyFont="1" applyFill="1" applyAlignment="1">
      <alignment/>
    </xf>
    <xf numFmtId="169" fontId="3" fillId="0" borderId="0" xfId="43" applyFont="1" applyFill="1" applyAlignment="1">
      <alignment/>
    </xf>
    <xf numFmtId="0" fontId="3" fillId="25" borderId="0" xfId="0" applyNumberFormat="1" applyFont="1" applyFill="1" applyAlignment="1">
      <alignment horizontal="center"/>
    </xf>
    <xf numFmtId="180" fontId="3" fillId="25" borderId="0" xfId="43" applyNumberFormat="1" applyFont="1" applyFill="1" applyAlignment="1">
      <alignment/>
    </xf>
    <xf numFmtId="171" fontId="0" fillId="25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60" applyFont="1" applyFill="1">
      <alignment/>
      <protection/>
    </xf>
    <xf numFmtId="9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171" fontId="3" fillId="0" borderId="0" xfId="0" applyNumberFormat="1" applyFont="1" applyFill="1" applyBorder="1" applyAlignment="1">
      <alignment/>
    </xf>
    <xf numFmtId="0" fontId="5" fillId="0" borderId="0" xfId="60" applyFont="1" applyFill="1">
      <alignment/>
      <protection/>
    </xf>
    <xf numFmtId="0" fontId="0" fillId="0" borderId="0" xfId="60" applyFill="1">
      <alignment/>
      <protection/>
    </xf>
    <xf numFmtId="0" fontId="12" fillId="0" borderId="0" xfId="60" applyFont="1" applyFill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171" fontId="3" fillId="0" borderId="0" xfId="60" applyNumberFormat="1" applyFont="1" applyFill="1" applyAlignment="1">
      <alignment vertical="center"/>
      <protection/>
    </xf>
    <xf numFmtId="171" fontId="3" fillId="0" borderId="13" xfId="46" applyFont="1" applyFill="1" applyBorder="1" applyAlignment="1">
      <alignment vertical="center"/>
    </xf>
    <xf numFmtId="171" fontId="3" fillId="25" borderId="13" xfId="46" applyFont="1" applyFill="1" applyBorder="1" applyAlignment="1">
      <alignment vertical="center"/>
    </xf>
    <xf numFmtId="171" fontId="3" fillId="25" borderId="10" xfId="46" applyFont="1" applyFill="1" applyBorder="1" applyAlignment="1">
      <alignment vertical="center"/>
    </xf>
    <xf numFmtId="0" fontId="3" fillId="0" borderId="10" xfId="60" applyFont="1" applyFill="1" applyBorder="1" applyAlignment="1">
      <alignment vertical="center"/>
      <protection/>
    </xf>
    <xf numFmtId="179" fontId="3" fillId="0" borderId="10" xfId="60" applyNumberFormat="1" applyFont="1" applyFill="1" applyBorder="1" applyAlignment="1">
      <alignment vertical="center"/>
      <protection/>
    </xf>
    <xf numFmtId="171" fontId="4" fillId="0" borderId="10" xfId="46" applyFont="1" applyFill="1" applyBorder="1" applyAlignment="1">
      <alignment vertical="center"/>
    </xf>
    <xf numFmtId="171" fontId="0" fillId="0" borderId="0" xfId="60" applyNumberFormat="1" applyFill="1">
      <alignment/>
      <protection/>
    </xf>
    <xf numFmtId="171" fontId="60" fillId="24" borderId="10" xfId="0" applyNumberFormat="1" applyFont="1" applyFill="1" applyBorder="1" applyAlignment="1">
      <alignment vertical="center"/>
    </xf>
    <xf numFmtId="171" fontId="3" fillId="24" borderId="10" xfId="0" applyNumberFormat="1" applyFont="1" applyFill="1" applyBorder="1" applyAlignment="1">
      <alignment horizontal="center" vertical="center"/>
    </xf>
    <xf numFmtId="171" fontId="3" fillId="27" borderId="10" xfId="0" applyNumberFormat="1" applyFont="1" applyFill="1" applyBorder="1" applyAlignment="1">
      <alignment horizontal="center" vertical="center"/>
    </xf>
    <xf numFmtId="171" fontId="5" fillId="0" borderId="0" xfId="60" applyNumberFormat="1" applyFont="1" applyFill="1">
      <alignment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171" fontId="3" fillId="0" borderId="13" xfId="46" applyNumberFormat="1" applyFont="1" applyFill="1" applyBorder="1" applyAlignment="1">
      <alignment vertical="center"/>
    </xf>
    <xf numFmtId="0" fontId="50" fillId="0" borderId="10" xfId="60" applyFont="1" applyFill="1" applyBorder="1" applyAlignment="1">
      <alignment horizontal="center" vertical="center"/>
      <protection/>
    </xf>
    <xf numFmtId="0" fontId="50" fillId="0" borderId="0" xfId="60" applyFont="1" applyFill="1" applyBorder="1" applyAlignment="1">
      <alignment horizontal="center" vertical="center"/>
      <protection/>
    </xf>
    <xf numFmtId="171" fontId="50" fillId="0" borderId="0" xfId="60" applyNumberFormat="1" applyFont="1" applyFill="1" applyBorder="1" applyAlignment="1">
      <alignment horizontal="center" vertical="center"/>
      <protection/>
    </xf>
    <xf numFmtId="171" fontId="50" fillId="0" borderId="10" xfId="46" applyFont="1" applyFill="1" applyBorder="1" applyAlignment="1">
      <alignment horizontal="center" vertical="center"/>
    </xf>
    <xf numFmtId="171" fontId="50" fillId="0" borderId="0" xfId="46" applyFont="1" applyFill="1" applyBorder="1" applyAlignment="1">
      <alignment horizontal="center" vertical="center"/>
    </xf>
    <xf numFmtId="178" fontId="4" fillId="0" borderId="10" xfId="46" applyNumberFormat="1" applyFont="1" applyFill="1" applyBorder="1" applyAlignment="1">
      <alignment vertical="center"/>
    </xf>
    <xf numFmtId="0" fontId="5" fillId="0" borderId="1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0" fillId="0" borderId="0" xfId="60" applyFill="1" applyBorder="1">
      <alignment/>
      <protection/>
    </xf>
    <xf numFmtId="0" fontId="13" fillId="0" borderId="0" xfId="60" applyFont="1" applyFill="1" applyBorder="1">
      <alignment/>
      <protection/>
    </xf>
    <xf numFmtId="9" fontId="50" fillId="0" borderId="10" xfId="60" applyNumberFormat="1" applyFont="1" applyFill="1" applyBorder="1" applyAlignment="1">
      <alignment horizontal="center" vertical="center"/>
      <protection/>
    </xf>
    <xf numFmtId="169" fontId="50" fillId="0" borderId="10" xfId="43" applyFont="1" applyFill="1" applyBorder="1" applyAlignment="1">
      <alignment vertical="center"/>
    </xf>
    <xf numFmtId="178" fontId="0" fillId="0" borderId="0" xfId="60" applyNumberFormat="1" applyFill="1">
      <alignment/>
      <protection/>
    </xf>
    <xf numFmtId="2" fontId="0" fillId="0" borderId="0" xfId="60" applyNumberFormat="1" applyFill="1">
      <alignment/>
      <protection/>
    </xf>
    <xf numFmtId="9" fontId="50" fillId="0" borderId="10" xfId="46" applyNumberFormat="1" applyFont="1" applyFill="1" applyBorder="1" applyAlignment="1">
      <alignment horizontal="center" vertical="center"/>
    </xf>
    <xf numFmtId="171" fontId="3" fillId="0" borderId="0" xfId="46" applyFont="1" applyFill="1" applyBorder="1" applyAlignment="1">
      <alignment vertical="center"/>
    </xf>
    <xf numFmtId="180" fontId="50" fillId="0" borderId="10" xfId="44" applyNumberFormat="1" applyFont="1" applyFill="1" applyBorder="1" applyAlignment="1">
      <alignment/>
    </xf>
    <xf numFmtId="171" fontId="50" fillId="0" borderId="10" xfId="46" applyFont="1" applyFill="1" applyBorder="1" applyAlignment="1">
      <alignment vertical="center"/>
    </xf>
    <xf numFmtId="178" fontId="50" fillId="0" borderId="10" xfId="46" applyNumberFormat="1" applyFont="1" applyFill="1" applyBorder="1" applyAlignment="1">
      <alignment/>
    </xf>
    <xf numFmtId="171" fontId="50" fillId="0" borderId="10" xfId="46" applyNumberFormat="1" applyFont="1" applyFill="1" applyBorder="1" applyAlignment="1">
      <alignment vertical="center"/>
    </xf>
    <xf numFmtId="178" fontId="5" fillId="0" borderId="0" xfId="46" applyNumberFormat="1" applyFont="1" applyFill="1" applyBorder="1" applyAlignment="1">
      <alignment/>
    </xf>
    <xf numFmtId="178" fontId="5" fillId="0" borderId="0" xfId="46" applyNumberFormat="1" applyFont="1" applyFill="1" applyAlignment="1">
      <alignment/>
    </xf>
    <xf numFmtId="178" fontId="0" fillId="0" borderId="0" xfId="46" applyNumberFormat="1" applyFont="1" applyFill="1" applyBorder="1" applyAlignment="1">
      <alignment/>
    </xf>
    <xf numFmtId="178" fontId="0" fillId="0" borderId="0" xfId="46" applyNumberFormat="1" applyFont="1" applyFill="1" applyAlignment="1">
      <alignment/>
    </xf>
    <xf numFmtId="0" fontId="5" fillId="0" borderId="0" xfId="60" applyFont="1" applyFill="1" applyAlignment="1">
      <alignment horizontal="center"/>
      <protection/>
    </xf>
    <xf numFmtId="171" fontId="0" fillId="0" borderId="0" xfId="46" applyNumberFormat="1" applyFont="1" applyFill="1" applyAlignment="1">
      <alignment/>
    </xf>
    <xf numFmtId="171" fontId="33" fillId="0" borderId="10" xfId="42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4" fillId="0" borderId="10" xfId="60" applyFont="1" applyFill="1" applyBorder="1" applyAlignment="1">
      <alignment horizontal="center" vertical="center" wrapText="1"/>
      <protection/>
    </xf>
    <xf numFmtId="0" fontId="0" fillId="0" borderId="10" xfId="60" applyFill="1" applyBorder="1" applyAlignment="1">
      <alignment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0" fillId="0" borderId="18" xfId="60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180" fontId="49" fillId="0" borderId="10" xfId="44" applyNumberFormat="1" applyFont="1" applyFill="1" applyBorder="1" applyAlignment="1">
      <alignment horizontal="center" vertical="center"/>
    </xf>
    <xf numFmtId="0" fontId="49" fillId="0" borderId="10" xfId="60" applyFont="1" applyFill="1" applyBorder="1" applyAlignment="1">
      <alignment horizontal="center" vertical="center"/>
      <protection/>
    </xf>
    <xf numFmtId="178" fontId="49" fillId="0" borderId="10" xfId="46" applyNumberFormat="1" applyFont="1" applyFill="1" applyBorder="1" applyAlignment="1">
      <alignment horizontal="center" vertical="center"/>
    </xf>
    <xf numFmtId="0" fontId="12" fillId="0" borderId="0" xfId="60" applyFont="1" applyFill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5" fillId="0" borderId="0" xfId="60" applyFont="1" applyFill="1" applyAlignment="1">
      <alignment horizontal="center"/>
      <protection/>
    </xf>
    <xf numFmtId="0" fontId="0" fillId="0" borderId="10" xfId="60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61" applyFont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10" xfId="6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0" fillId="0" borderId="10" xfId="6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vertical="center" wrapText="1"/>
      <protection/>
    </xf>
    <xf numFmtId="0" fontId="0" fillId="0" borderId="10" xfId="61" applyBorder="1" applyAlignment="1">
      <alignment horizontal="center" vertical="center" wrapText="1"/>
      <protection/>
    </xf>
    <xf numFmtId="0" fontId="0" fillId="0" borderId="10" xfId="61" applyBorder="1" applyAlignment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595"/>
          <c:y val="0.138"/>
          <c:w val="0.479"/>
          <c:h val="0.73625"/>
        </c:manualLayout>
      </c:layout>
      <c:pieChart>
        <c:varyColors val="1"/>
        <c:ser>
          <c:idx val="0"/>
          <c:order val="0"/>
          <c:tx>
            <c:strRef>
              <c:f>'Rekap PR'!$A$2:$K$2</c:f>
              <c:strCache>
                <c:ptCount val="1"/>
                <c:pt idx="0">
                  <c:v>DATA LUAS AREAL DAN PRODUKSI KOMODITAS PERKEBUNAN RAKYAT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('Rekap PR'!$B$9:$B$14,'Rekap PR'!$B$26)</c:f>
              <c:strCache/>
            </c:strRef>
          </c:cat>
          <c:val>
            <c:numRef>
              <c:f>('Rekap PR'!$F$9:$F$14,'Rekap PR'!$F$26)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('Rekap PR'!$B$9:$B$14,'Rekap PR'!$B$26)</c:f>
              <c:strCache/>
            </c:strRef>
          </c:cat>
          <c:val>
            <c:numRef>
              <c:f>('Rekap PR'!$B$9:$B$14,'Rekap PR'!$B$26)</c:f>
              <c:numCache/>
            </c:numRef>
          </c:val>
        </c:ser>
        <c:firstSliceAng val="118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5"/>
          <c:y val="0.953"/>
          <c:w val="0.543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Luas Areal Kelapa Sawit Tahun 2017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1975"/>
          <c:w val="0.9757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'KS KC (Psr)'!$B$8:$B$17</c:f>
              <c:strCache>
                <c:ptCount val="1"/>
                <c:pt idx="0">
                  <c:v>Long Kali Long Ikis Kuaro Batu Sopang Muara Samu Muara Komam Pasir Belengkong Batu Engau Tanjung Harapan Tanah Grogot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'KS KC (Psr)'!$B$8:$B$17</c:f>
              <c:strCache/>
            </c:strRef>
          </c:cat>
          <c:val>
            <c:numRef>
              <c:f>'KS KC (Psr)'!$F$8:$F$17</c:f>
              <c:numCache/>
            </c:numRef>
          </c:val>
        </c:ser>
        <c:axId val="33101506"/>
        <c:axId val="29478099"/>
      </c:barChart>
      <c:catAx>
        <c:axId val="33101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478099"/>
        <c:crosses val="autoZero"/>
        <c:auto val="1"/>
        <c:lblOffset val="100"/>
        <c:tickLblSkip val="1"/>
        <c:noMultiLvlLbl val="0"/>
      </c:catAx>
      <c:valAx>
        <c:axId val="294780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101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GRAFIK PERBANDINGAN PRODUKSI TANAMAN KELAPA SAWIT
DI KABUPATEN PASIR TAHUN 2005</a:t>
            </a:r>
          </a:p>
        </c:rich>
      </c:tx>
      <c:layout>
        <c:manualLayout>
          <c:xMode val="factor"/>
          <c:yMode val="factor"/>
          <c:x val="-0.019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2875"/>
          <c:w val="0.97275"/>
          <c:h val="0.552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PBS'!$B$8:$B$17</c:f>
              <c:strCache/>
            </c:strRef>
          </c:cat>
          <c:val>
            <c:numRef>
              <c:f>'KS PBS'!$G$8:$G$17</c:f>
              <c:numCache/>
            </c:numRef>
          </c:val>
        </c:ser>
        <c:axId val="43898268"/>
        <c:axId val="59540093"/>
      </c:barChart>
      <c:catAx>
        <c:axId val="4389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59540093"/>
        <c:crosses val="autoZero"/>
        <c:auto val="1"/>
        <c:lblOffset val="100"/>
        <c:tickLblSkip val="1"/>
        <c:noMultiLvlLbl val="0"/>
      </c:catAx>
      <c:valAx>
        <c:axId val="59540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PRODUKSI (Kg)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</a:defRPr>
            </a:pPr>
          </a:p>
        </c:txPr>
        <c:crossAx val="43898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JUMLAH PETANI KELAPA SAWIT
DI KABUPATEN PASIR TAHUN 2005</a:t>
            </a:r>
          </a:p>
        </c:rich>
      </c:tx>
      <c:layout>
        <c:manualLayout>
          <c:xMode val="factor"/>
          <c:yMode val="factor"/>
          <c:x val="-0.04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3495"/>
          <c:w val="0.9665"/>
          <c:h val="0.4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PBS'!$B$8:$B$17</c:f>
              <c:strCache/>
            </c:strRef>
          </c:cat>
          <c:val>
            <c:numRef>
              <c:f>'KS PBS'!$I$8:$I$17</c:f>
              <c:numCache/>
            </c:numRef>
          </c:val>
        </c:ser>
        <c:axId val="66098790"/>
        <c:axId val="58018199"/>
      </c:barChart>
      <c:catAx>
        <c:axId val="6609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018199"/>
        <c:crosses val="autoZero"/>
        <c:auto val="1"/>
        <c:lblOffset val="100"/>
        <c:tickLblSkip val="1"/>
        <c:noMultiLvlLbl val="0"/>
      </c:catAx>
      <c:valAx>
        <c:axId val="58018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JUMLAH PETANI (KK)</a:t>
                </a:r>
              </a:p>
            </c:rich>
          </c:tx>
          <c:layout>
            <c:manualLayout>
              <c:xMode val="factor"/>
              <c:yMode val="factor"/>
              <c:x val="0.020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098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PRODUKSI TANAMAN KARET
DI KABUPATEN PASIR TAHUN 2005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9275"/>
          <c:w val="0.976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'KR PBS'!$G$8:$G$17</c:f>
              <c:numCache/>
            </c:numRef>
          </c:val>
        </c:ser>
        <c:axId val="52401744"/>
        <c:axId val="1853649"/>
      </c:barChart>
      <c:catAx>
        <c:axId val="5240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53649"/>
        <c:crosses val="autoZero"/>
        <c:auto val="1"/>
        <c:lblOffset val="100"/>
        <c:tickLblSkip val="1"/>
        <c:noMultiLvlLbl val="0"/>
      </c:catAx>
      <c:valAx>
        <c:axId val="1853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PRODUKSI (Kg)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2401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JUMLAH PETANI KARET
DI KABUPATEN PASIR TAHUN 2005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3485"/>
          <c:w val="0.96725"/>
          <c:h val="0.4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'KR PBS'!$I$8:$I$17</c:f>
              <c:numCache/>
            </c:numRef>
          </c:val>
        </c:ser>
        <c:axId val="16682842"/>
        <c:axId val="15927851"/>
      </c:barChart>
      <c:catAx>
        <c:axId val="1668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927851"/>
        <c:crosses val="autoZero"/>
        <c:auto val="1"/>
        <c:lblOffset val="100"/>
        <c:tickLblSkip val="1"/>
        <c:noMultiLvlLbl val="0"/>
      </c:catAx>
      <c:valAx>
        <c:axId val="1592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JUMLAH PETANI (KK)</a:t>
                </a:r>
              </a:p>
            </c:rich>
          </c:tx>
          <c:layout>
            <c:manualLayout>
              <c:xMode val="factor"/>
              <c:yMode val="factor"/>
              <c:x val="0.022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682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LUAS AREAL TANAMAN KELAPA SAWIT 
DI KABUPATEN PASIR TAHUN 2011</a:t>
            </a:r>
          </a:p>
        </c:rich>
      </c:tx>
      <c:layout>
        <c:manualLayout>
          <c:xMode val="factor"/>
          <c:yMode val="factor"/>
          <c:x val="-0.152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6175"/>
          <c:y val="0.3895"/>
          <c:w val="0.12475"/>
          <c:h val="0.48925"/>
        </c:manualLayout>
      </c:layout>
      <c:pieChart>
        <c:varyColors val="1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'KS PBS'!$B$8:$B$17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'KS PBS'!$F$8:$F$17</c:f>
              <c:numCache>
                <c:ptCount val="10"/>
                <c:pt idx="0">
                  <c:v>12760</c:v>
                </c:pt>
                <c:pt idx="1">
                  <c:v>1844</c:v>
                </c:pt>
                <c:pt idx="2">
                  <c:v>2200</c:v>
                </c:pt>
                <c:pt idx="3">
                  <c:v>2491</c:v>
                </c:pt>
                <c:pt idx="4">
                  <c:v>10032</c:v>
                </c:pt>
                <c:pt idx="5">
                  <c:v>0</c:v>
                </c:pt>
                <c:pt idx="6">
                  <c:v>10688</c:v>
                </c:pt>
                <c:pt idx="7">
                  <c:v>40435</c:v>
                </c:pt>
                <c:pt idx="8">
                  <c:v>6264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GRAFIK PERBANDINGAN PRODUKSI TANAMAN KELAPA SAWIT
DI KABUPATEN PASIR TAHUN 2011</a:t>
            </a:r>
          </a:p>
        </c:rich>
      </c:tx>
      <c:layout>
        <c:manualLayout>
          <c:xMode val="factor"/>
          <c:yMode val="factor"/>
          <c:x val="-0.126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875"/>
          <c:w val="0.97525"/>
          <c:h val="0.552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PBS'!$B$8:$B$17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'KS PBS'!$G$8:$G$17</c:f>
              <c:numCache>
                <c:ptCount val="10"/>
                <c:pt idx="0">
                  <c:v>191175600</c:v>
                </c:pt>
                <c:pt idx="1">
                  <c:v>19133000</c:v>
                </c:pt>
                <c:pt idx="2">
                  <c:v>30310000</c:v>
                </c:pt>
                <c:pt idx="3">
                  <c:v>37489550</c:v>
                </c:pt>
                <c:pt idx="4">
                  <c:v>101150100</c:v>
                </c:pt>
                <c:pt idx="5">
                  <c:v>0</c:v>
                </c:pt>
                <c:pt idx="6">
                  <c:v>144941420</c:v>
                </c:pt>
                <c:pt idx="7">
                  <c:v>578500000</c:v>
                </c:pt>
                <c:pt idx="8">
                  <c:v>61284300</c:v>
                </c:pt>
                <c:pt idx="9">
                  <c:v>0</c:v>
                </c:pt>
              </c:numCache>
            </c:numRef>
          </c:val>
        </c:ser>
        <c:axId val="9132932"/>
        <c:axId val="15087525"/>
      </c:barChart>
      <c:catAx>
        <c:axId val="913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15087525"/>
        <c:crosses val="autoZero"/>
        <c:auto val="1"/>
        <c:lblOffset val="100"/>
        <c:tickLblSkip val="1"/>
        <c:noMultiLvlLbl val="0"/>
      </c:catAx>
      <c:valAx>
        <c:axId val="15087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PRODUKSI (Kg)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</a:defRPr>
            </a:pPr>
          </a:p>
        </c:txPr>
        <c:crossAx val="9132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JUMLAH PETANI KELAPA SAWIT
DI KABUPATEN PASIR TAHUN 2005</a:t>
            </a:r>
          </a:p>
        </c:rich>
      </c:tx>
      <c:layout>
        <c:manualLayout>
          <c:xMode val="factor"/>
          <c:yMode val="factor"/>
          <c:x val="-0.13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3495"/>
          <c:w val="0.96925"/>
          <c:h val="0.4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PBS'!$B$8:$B$17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'KS PBS'!$I$8:$I$17</c:f>
              <c:numCache>
                <c:ptCount val="10"/>
              </c:numCache>
            </c:numRef>
          </c:val>
        </c:ser>
        <c:axId val="1569998"/>
        <c:axId val="14129983"/>
      </c:barChart>
      <c:catAx>
        <c:axId val="156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129983"/>
        <c:crosses val="autoZero"/>
        <c:auto val="1"/>
        <c:lblOffset val="100"/>
        <c:tickLblSkip val="1"/>
        <c:noMultiLvlLbl val="0"/>
      </c:catAx>
      <c:valAx>
        <c:axId val="1412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JUMLAH PETANI (KK)</a:t>
                </a:r>
              </a:p>
            </c:rich>
          </c:tx>
          <c:layout>
            <c:manualLayout>
              <c:xMode val="factor"/>
              <c:yMode val="factor"/>
              <c:x val="0.015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69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5"/>
          <c:y val="0.044"/>
          <c:w val="0.874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'Rekap Paser'!$B$8:$B$21</c:f>
              <c:strCache>
                <c:ptCount val="1"/>
                <c:pt idx="0">
                  <c:v>Kelapa sawit Karet Kelapa Dalam Kopi Lada Kakao Cengkeh Kemiri Kayu Manis Aren Kapuk Jambu Mete Melinjo Sagu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'Rekap Paser'!$B$8:$B$21</c:f>
              <c:strCache/>
            </c:strRef>
          </c:cat>
          <c:val>
            <c:numRef>
              <c:f>'Rekap Paser'!$F$8:$F$21</c:f>
              <c:numCache/>
            </c:numRef>
          </c:val>
        </c:ser>
        <c:ser>
          <c:idx val="0"/>
          <c:order val="1"/>
          <c:tx>
            <c:strRef>
              <c:f>'Rekap Paser'!$A$2</c:f>
              <c:strCache>
                <c:ptCount val="1"/>
                <c:pt idx="0">
                  <c:v>DATA LUAS AREAL DAN PRODUKSI KOMODITAS PERKEBUNAN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'Rekap Paser'!$B$8:$B$21</c:f>
              <c:strCache/>
            </c:strRef>
          </c:cat>
          <c:val>
            <c:numRef>
              <c:f>'Rekap Paser'!$B$2:$K$2</c:f>
              <c:numCache/>
            </c:numRef>
          </c:val>
        </c:ser>
        <c:overlap val="-27"/>
        <c:gapWidth val="219"/>
        <c:axId val="60060984"/>
        <c:axId val="3677945"/>
      </c:barChart>
      <c:catAx>
        <c:axId val="60060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77945"/>
        <c:crosses val="autoZero"/>
        <c:auto val="1"/>
        <c:lblOffset val="100"/>
        <c:tickLblSkip val="1"/>
        <c:noMultiLvlLbl val="0"/>
      </c:catAx>
      <c:valAx>
        <c:axId val="36779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060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42</xdr:row>
      <xdr:rowOff>57150</xdr:rowOff>
    </xdr:from>
    <xdr:to>
      <xdr:col>13</xdr:col>
      <xdr:colOff>419100</xdr:colOff>
      <xdr:row>81</xdr:row>
      <xdr:rowOff>114300</xdr:rowOff>
    </xdr:to>
    <xdr:graphicFrame>
      <xdr:nvGraphicFramePr>
        <xdr:cNvPr id="1" name="Chart 1"/>
        <xdr:cNvGraphicFramePr/>
      </xdr:nvGraphicFramePr>
      <xdr:xfrm>
        <a:off x="933450" y="8296275"/>
        <a:ext cx="97536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40</xdr:row>
      <xdr:rowOff>38100</xdr:rowOff>
    </xdr:from>
    <xdr:to>
      <xdr:col>11</xdr:col>
      <xdr:colOff>0</xdr:colOff>
      <xdr:row>62</xdr:row>
      <xdr:rowOff>114300</xdr:rowOff>
    </xdr:to>
    <xdr:graphicFrame>
      <xdr:nvGraphicFramePr>
        <xdr:cNvPr id="1" name="Chart 4"/>
        <xdr:cNvGraphicFramePr/>
      </xdr:nvGraphicFramePr>
      <xdr:xfrm>
        <a:off x="171450" y="8220075"/>
        <a:ext cx="7991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63</xdr:row>
      <xdr:rowOff>9525</xdr:rowOff>
    </xdr:from>
    <xdr:to>
      <xdr:col>11</xdr:col>
      <xdr:colOff>0</xdr:colOff>
      <xdr:row>82</xdr:row>
      <xdr:rowOff>133350</xdr:rowOff>
    </xdr:to>
    <xdr:graphicFrame>
      <xdr:nvGraphicFramePr>
        <xdr:cNvPr id="2" name="Chart 5"/>
        <xdr:cNvGraphicFramePr/>
      </xdr:nvGraphicFramePr>
      <xdr:xfrm>
        <a:off x="209550" y="11915775"/>
        <a:ext cx="79533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10</xdr:col>
      <xdr:colOff>314325</xdr:colOff>
      <xdr:row>61</xdr:row>
      <xdr:rowOff>114300</xdr:rowOff>
    </xdr:to>
    <xdr:graphicFrame>
      <xdr:nvGraphicFramePr>
        <xdr:cNvPr id="1" name="Chart 3"/>
        <xdr:cNvGraphicFramePr/>
      </xdr:nvGraphicFramePr>
      <xdr:xfrm>
        <a:off x="285750" y="8201025"/>
        <a:ext cx="7258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10</xdr:col>
      <xdr:colOff>285750</xdr:colOff>
      <xdr:row>82</xdr:row>
      <xdr:rowOff>133350</xdr:rowOff>
    </xdr:to>
    <xdr:graphicFrame>
      <xdr:nvGraphicFramePr>
        <xdr:cNvPr id="2" name="Chart 4"/>
        <xdr:cNvGraphicFramePr/>
      </xdr:nvGraphicFramePr>
      <xdr:xfrm>
        <a:off x="285750" y="11925300"/>
        <a:ext cx="72294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19050</xdr:rowOff>
    </xdr:from>
    <xdr:to>
      <xdr:col>16</xdr:col>
      <xdr:colOff>38100</xdr:colOff>
      <xdr:row>39</xdr:row>
      <xdr:rowOff>19050</xdr:rowOff>
    </xdr:to>
    <xdr:graphicFrame>
      <xdr:nvGraphicFramePr>
        <xdr:cNvPr id="1" name="Chart 3"/>
        <xdr:cNvGraphicFramePr/>
      </xdr:nvGraphicFramePr>
      <xdr:xfrm>
        <a:off x="152400" y="4648200"/>
        <a:ext cx="12468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40</xdr:row>
      <xdr:rowOff>38100</xdr:rowOff>
    </xdr:from>
    <xdr:to>
      <xdr:col>16</xdr:col>
      <xdr:colOff>523875</xdr:colOff>
      <xdr:row>62</xdr:row>
      <xdr:rowOff>114300</xdr:rowOff>
    </xdr:to>
    <xdr:graphicFrame>
      <xdr:nvGraphicFramePr>
        <xdr:cNvPr id="2" name="Chart 4"/>
        <xdr:cNvGraphicFramePr/>
      </xdr:nvGraphicFramePr>
      <xdr:xfrm>
        <a:off x="171450" y="8067675"/>
        <a:ext cx="129349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63</xdr:row>
      <xdr:rowOff>9525</xdr:rowOff>
    </xdr:from>
    <xdr:to>
      <xdr:col>16</xdr:col>
      <xdr:colOff>47625</xdr:colOff>
      <xdr:row>82</xdr:row>
      <xdr:rowOff>133350</xdr:rowOff>
    </xdr:to>
    <xdr:graphicFrame>
      <xdr:nvGraphicFramePr>
        <xdr:cNvPr id="3" name="Chart 5"/>
        <xdr:cNvGraphicFramePr/>
      </xdr:nvGraphicFramePr>
      <xdr:xfrm>
        <a:off x="209550" y="11763375"/>
        <a:ext cx="1242060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38</xdr:row>
      <xdr:rowOff>104775</xdr:rowOff>
    </xdr:from>
    <xdr:to>
      <xdr:col>17</xdr:col>
      <xdr:colOff>95250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6781800" y="7429500"/>
        <a:ext cx="71913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152400</xdr:rowOff>
    </xdr:from>
    <xdr:to>
      <xdr:col>6</xdr:col>
      <xdr:colOff>238125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619125" y="7219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Herdiman\File%20Perencanaan\LAP-TH-2008\KOM-KEC-P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"/>
      <sheetName val="KR"/>
      <sheetName val="KK"/>
      <sheetName val="Rekap PBS 08"/>
      <sheetName val="PBS1 (2)"/>
      <sheetName val="Rekap PBS"/>
    </sheetNames>
    <sheetDataSet>
      <sheetData sheetId="0">
        <row r="8">
          <cell r="B8" t="str">
            <v>Long Kali</v>
          </cell>
        </row>
        <row r="9">
          <cell r="B9" t="str">
            <v>Long Ikis</v>
          </cell>
        </row>
        <row r="10">
          <cell r="B10" t="str">
            <v>Kuaro</v>
          </cell>
        </row>
        <row r="11">
          <cell r="B11" t="str">
            <v>Batu Sopang</v>
          </cell>
        </row>
        <row r="12">
          <cell r="B12" t="str">
            <v>Muara Samu</v>
          </cell>
        </row>
        <row r="13">
          <cell r="B13" t="str">
            <v>Muara Komam</v>
          </cell>
        </row>
        <row r="14">
          <cell r="B14" t="str">
            <v>Pasir Belengkong</v>
          </cell>
        </row>
        <row r="15">
          <cell r="B15" t="str">
            <v>Batu Engau</v>
          </cell>
        </row>
        <row r="16">
          <cell r="B16" t="str">
            <v>Tanjung Harapan</v>
          </cell>
        </row>
        <row r="17">
          <cell r="B17" t="str">
            <v>Tanah Grogot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A41"/>
  <sheetViews>
    <sheetView view="pageBreakPreview" zoomScale="90" zoomScaleSheetLayoutView="90" workbookViewId="0" topLeftCell="A1">
      <selection activeCell="J16" sqref="J16"/>
    </sheetView>
  </sheetViews>
  <sheetFormatPr defaultColWidth="9.140625" defaultRowHeight="12.75"/>
  <cols>
    <col min="1" max="1" width="4.57421875" style="265" customWidth="1"/>
    <col min="2" max="2" width="24.00390625" style="265" customWidth="1"/>
    <col min="3" max="3" width="10.8515625" style="265" customWidth="1"/>
    <col min="4" max="4" width="10.28125" style="265" customWidth="1"/>
    <col min="5" max="5" width="11.140625" style="265" customWidth="1"/>
    <col min="6" max="6" width="11.7109375" style="265" customWidth="1"/>
    <col min="7" max="7" width="14.7109375" style="265" customWidth="1"/>
    <col min="8" max="8" width="12.7109375" style="265" customWidth="1"/>
    <col min="9" max="9" width="12.28125" style="265" customWidth="1"/>
    <col min="10" max="10" width="12.7109375" style="265" customWidth="1"/>
    <col min="11" max="18" width="14.00390625" style="265" customWidth="1"/>
    <col min="19" max="19" width="17.57421875" style="265" customWidth="1"/>
    <col min="20" max="21" width="13.28125" style="265" customWidth="1"/>
    <col min="22" max="22" width="12.28125" style="265" bestFit="1" customWidth="1"/>
    <col min="23" max="23" width="9.140625" style="265" customWidth="1"/>
    <col min="24" max="24" width="13.7109375" style="265" customWidth="1"/>
    <col min="25" max="25" width="12.421875" style="265" customWidth="1"/>
    <col min="26" max="26" width="12.140625" style="265" customWidth="1"/>
    <col min="27" max="27" width="15.00390625" style="265" bestFit="1" customWidth="1"/>
    <col min="28" max="16384" width="9.140625" style="265" customWidth="1"/>
  </cols>
  <sheetData>
    <row r="1" spans="1:17" ht="19.5" customHeight="1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266"/>
      <c r="M1" s="266"/>
      <c r="N1" s="266"/>
      <c r="O1" s="266"/>
      <c r="P1" s="266"/>
      <c r="Q1" s="266"/>
    </row>
    <row r="2" spans="1:17" ht="18.75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267"/>
      <c r="M2" s="267"/>
      <c r="N2" s="267"/>
      <c r="O2" s="267"/>
      <c r="P2" s="267"/>
      <c r="Q2" s="267"/>
    </row>
    <row r="3" spans="1:17" ht="19.5" customHeight="1">
      <c r="A3" s="329" t="s">
        <v>189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140"/>
      <c r="M3" s="140"/>
      <c r="N3" s="140"/>
      <c r="O3" s="140"/>
      <c r="P3" s="140"/>
      <c r="Q3" s="140"/>
    </row>
    <row r="4" spans="1:17" ht="19.5" customHeight="1">
      <c r="A4" s="329" t="s">
        <v>2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140"/>
      <c r="M4" s="140"/>
      <c r="N4" s="140"/>
      <c r="O4" s="140"/>
      <c r="P4" s="140"/>
      <c r="Q4" s="140"/>
    </row>
    <row r="5" spans="1:10" ht="12.75">
      <c r="A5" s="268"/>
      <c r="B5" s="268"/>
      <c r="C5" s="268"/>
      <c r="D5" s="268"/>
      <c r="E5" s="268"/>
      <c r="F5" s="268"/>
      <c r="G5" s="268"/>
      <c r="H5" s="268"/>
      <c r="I5" s="268"/>
      <c r="J5" s="268"/>
    </row>
    <row r="6" spans="1:26" ht="12.75">
      <c r="A6" s="319" t="s">
        <v>3</v>
      </c>
      <c r="B6" s="319" t="s">
        <v>4</v>
      </c>
      <c r="C6" s="323" t="s">
        <v>5</v>
      </c>
      <c r="D6" s="323"/>
      <c r="E6" s="323"/>
      <c r="F6" s="330"/>
      <c r="G6" s="270" t="s">
        <v>6</v>
      </c>
      <c r="H6" s="270" t="s">
        <v>7</v>
      </c>
      <c r="I6" s="270" t="s">
        <v>8</v>
      </c>
      <c r="J6" s="286" t="s">
        <v>7</v>
      </c>
      <c r="K6" s="323" t="s">
        <v>9</v>
      </c>
      <c r="L6" s="287"/>
      <c r="M6" s="287"/>
      <c r="N6" s="287"/>
      <c r="O6" s="287"/>
      <c r="P6" s="287"/>
      <c r="Q6" s="287"/>
      <c r="S6" s="324" t="s">
        <v>10</v>
      </c>
      <c r="T6" s="325" t="s">
        <v>11</v>
      </c>
      <c r="U6" s="326" t="s">
        <v>12</v>
      </c>
      <c r="Y6" s="331"/>
      <c r="Z6" s="331"/>
    </row>
    <row r="7" spans="1:26" ht="12.75">
      <c r="A7" s="332"/>
      <c r="B7" s="332"/>
      <c r="C7" s="319" t="s">
        <v>13</v>
      </c>
      <c r="D7" s="319" t="s">
        <v>14</v>
      </c>
      <c r="E7" s="319" t="s">
        <v>15</v>
      </c>
      <c r="F7" s="321" t="s">
        <v>16</v>
      </c>
      <c r="G7" s="271" t="s">
        <v>17</v>
      </c>
      <c r="H7" s="271" t="s">
        <v>18</v>
      </c>
      <c r="I7" s="271" t="s">
        <v>19</v>
      </c>
      <c r="J7" s="288" t="s">
        <v>20</v>
      </c>
      <c r="K7" s="323"/>
      <c r="L7" s="287"/>
      <c r="M7" s="287"/>
      <c r="N7" s="287"/>
      <c r="O7" s="287"/>
      <c r="P7" s="287"/>
      <c r="Q7" s="287"/>
      <c r="S7" s="324"/>
      <c r="T7" s="325"/>
      <c r="U7" s="326"/>
      <c r="Y7" s="315"/>
      <c r="Z7" s="315"/>
    </row>
    <row r="8" spans="1:21" ht="12.75">
      <c r="A8" s="320"/>
      <c r="B8" s="320"/>
      <c r="C8" s="320"/>
      <c r="D8" s="320"/>
      <c r="E8" s="320"/>
      <c r="F8" s="322"/>
      <c r="G8" s="272"/>
      <c r="H8" s="272" t="s">
        <v>17</v>
      </c>
      <c r="I8" s="272" t="s">
        <v>21</v>
      </c>
      <c r="J8" s="289" t="s">
        <v>22</v>
      </c>
      <c r="K8" s="323"/>
      <c r="L8" s="287"/>
      <c r="M8" s="287" t="s">
        <v>23</v>
      </c>
      <c r="N8" s="287"/>
      <c r="O8" s="287"/>
      <c r="P8" s="287"/>
      <c r="Q8" s="287"/>
      <c r="S8" s="324"/>
      <c r="T8" s="325"/>
      <c r="U8" s="326"/>
    </row>
    <row r="9" spans="1:27" ht="24" customHeight="1">
      <c r="A9" s="273">
        <v>1</v>
      </c>
      <c r="B9" s="185" t="s">
        <v>24</v>
      </c>
      <c r="C9" s="274">
        <v>1462</v>
      </c>
      <c r="D9" s="185">
        <v>8700</v>
      </c>
      <c r="E9" s="185">
        <v>3478</v>
      </c>
      <c r="F9" s="185">
        <f>SUM(C9:E9)</f>
        <v>13640</v>
      </c>
      <c r="G9" s="275">
        <v>75168</v>
      </c>
      <c r="H9" s="275">
        <v>1440</v>
      </c>
      <c r="I9" s="290">
        <v>4670</v>
      </c>
      <c r="J9" s="185">
        <v>1800</v>
      </c>
      <c r="K9" s="291" t="s">
        <v>25</v>
      </c>
      <c r="L9" s="292"/>
      <c r="M9" s="292"/>
      <c r="N9" s="292">
        <v>3000</v>
      </c>
      <c r="O9" s="292"/>
      <c r="P9" s="292"/>
      <c r="Q9" s="292">
        <v>12774</v>
      </c>
      <c r="R9" s="299">
        <v>2344</v>
      </c>
      <c r="S9" s="275"/>
      <c r="T9" s="301">
        <v>0.21</v>
      </c>
      <c r="U9" s="302">
        <f>S9*T9</f>
        <v>0</v>
      </c>
      <c r="V9" s="303"/>
      <c r="X9" s="304">
        <v>7100</v>
      </c>
      <c r="Y9" s="314">
        <v>8394</v>
      </c>
      <c r="Z9" s="314">
        <f>Y9*X9</f>
        <v>59597400</v>
      </c>
      <c r="AA9" s="281">
        <f>G9+Z9</f>
        <v>59672568</v>
      </c>
    </row>
    <row r="10" spans="1:27" ht="24" customHeight="1">
      <c r="A10" s="273">
        <f aca="true" t="shared" si="0" ref="A10:A22">A9+1</f>
        <v>2</v>
      </c>
      <c r="B10" s="185" t="s">
        <v>26</v>
      </c>
      <c r="C10" s="185">
        <v>126</v>
      </c>
      <c r="D10" s="185">
        <v>343</v>
      </c>
      <c r="E10" s="185">
        <v>221</v>
      </c>
      <c r="F10" s="185">
        <f aca="true" t="shared" si="1" ref="F10:F22">SUM(C10:E10)</f>
        <v>690</v>
      </c>
      <c r="G10" s="276">
        <v>55118</v>
      </c>
      <c r="H10" s="185">
        <v>1270</v>
      </c>
      <c r="I10" s="208">
        <v>971</v>
      </c>
      <c r="J10" s="185">
        <v>11000</v>
      </c>
      <c r="K10" s="291" t="s">
        <v>27</v>
      </c>
      <c r="L10" s="292"/>
      <c r="M10" s="292"/>
      <c r="N10" s="292"/>
      <c r="O10" s="292"/>
      <c r="P10" s="292"/>
      <c r="Q10" s="275">
        <v>379220</v>
      </c>
      <c r="R10" s="299"/>
      <c r="S10" s="275"/>
      <c r="T10" s="301">
        <v>0.2</v>
      </c>
      <c r="U10" s="302">
        <f>S10*T10</f>
        <v>0</v>
      </c>
      <c r="V10" s="303"/>
      <c r="X10" s="304">
        <v>690</v>
      </c>
      <c r="Y10" s="314">
        <v>511</v>
      </c>
      <c r="Z10" s="314">
        <f aca="true" t="shared" si="2" ref="Z10:Z22">Y10*X10</f>
        <v>352590</v>
      </c>
      <c r="AA10" s="281">
        <f aca="true" t="shared" si="3" ref="AA10:AA22">G10+Z10</f>
        <v>407708</v>
      </c>
    </row>
    <row r="11" spans="1:27" ht="24" customHeight="1">
      <c r="A11" s="273">
        <f t="shared" si="0"/>
        <v>3</v>
      </c>
      <c r="B11" s="185" t="s">
        <v>28</v>
      </c>
      <c r="C11" s="185">
        <v>9</v>
      </c>
      <c r="D11" s="185">
        <v>83</v>
      </c>
      <c r="E11" s="185">
        <v>49</v>
      </c>
      <c r="F11" s="185">
        <f t="shared" si="1"/>
        <v>141</v>
      </c>
      <c r="G11" s="276">
        <v>0</v>
      </c>
      <c r="H11" s="277">
        <f>+G11/D11</f>
        <v>0</v>
      </c>
      <c r="I11" s="208">
        <v>214</v>
      </c>
      <c r="J11" s="185"/>
      <c r="K11" s="291" t="s">
        <v>29</v>
      </c>
      <c r="L11" s="292"/>
      <c r="M11" s="292"/>
      <c r="N11" s="292"/>
      <c r="O11" s="292"/>
      <c r="P11" s="292"/>
      <c r="Q11" s="208">
        <v>319200</v>
      </c>
      <c r="R11" s="163" t="s">
        <v>30</v>
      </c>
      <c r="S11" s="231"/>
      <c r="T11" s="291">
        <v>4</v>
      </c>
      <c r="U11" s="302">
        <f>S11/T11</f>
        <v>0</v>
      </c>
      <c r="X11" s="304">
        <v>970</v>
      </c>
      <c r="Y11" s="314">
        <v>94</v>
      </c>
      <c r="Z11" s="314">
        <f t="shared" si="2"/>
        <v>91180</v>
      </c>
      <c r="AA11" s="281">
        <f t="shared" si="3"/>
        <v>91180</v>
      </c>
    </row>
    <row r="12" spans="1:27" ht="24" customHeight="1">
      <c r="A12" s="273">
        <f t="shared" si="0"/>
        <v>4</v>
      </c>
      <c r="B12" s="185" t="s">
        <v>31</v>
      </c>
      <c r="C12" s="185">
        <v>0</v>
      </c>
      <c r="D12" s="185">
        <v>1</v>
      </c>
      <c r="E12" s="185">
        <v>3.25</v>
      </c>
      <c r="F12" s="185">
        <f t="shared" si="1"/>
        <v>4.25</v>
      </c>
      <c r="G12" s="276" t="s">
        <v>191</v>
      </c>
      <c r="H12" s="185" t="e">
        <f>+G12/D12</f>
        <v>#VALUE!</v>
      </c>
      <c r="I12" s="208">
        <v>18</v>
      </c>
      <c r="J12" s="185">
        <v>40000</v>
      </c>
      <c r="K12" s="291" t="s">
        <v>32</v>
      </c>
      <c r="L12" s="293"/>
      <c r="M12" s="293"/>
      <c r="N12" s="293"/>
      <c r="O12" s="293"/>
      <c r="P12" s="293"/>
      <c r="Q12" s="275">
        <v>49800</v>
      </c>
      <c r="R12" s="299"/>
      <c r="S12" s="231"/>
      <c r="T12" s="305">
        <v>0.2</v>
      </c>
      <c r="U12" s="302">
        <f>S12*T12</f>
        <v>0</v>
      </c>
      <c r="X12" s="304">
        <v>140</v>
      </c>
      <c r="Y12" s="314">
        <v>8.5</v>
      </c>
      <c r="Z12" s="314">
        <f t="shared" si="2"/>
        <v>1190</v>
      </c>
      <c r="AA12" s="281" t="e">
        <f t="shared" si="3"/>
        <v>#VALUE!</v>
      </c>
    </row>
    <row r="13" spans="1:27" ht="24" customHeight="1">
      <c r="A13" s="273">
        <f t="shared" si="0"/>
        <v>5</v>
      </c>
      <c r="B13" s="185" t="s">
        <v>33</v>
      </c>
      <c r="C13" s="185">
        <v>0.25</v>
      </c>
      <c r="D13" s="277">
        <v>3.75</v>
      </c>
      <c r="E13" s="277">
        <v>1</v>
      </c>
      <c r="F13" s="185">
        <f t="shared" si="1"/>
        <v>5</v>
      </c>
      <c r="G13" s="276">
        <v>2065</v>
      </c>
      <c r="H13" s="185">
        <v>550</v>
      </c>
      <c r="I13" s="208">
        <v>16</v>
      </c>
      <c r="J13" s="185">
        <v>80000</v>
      </c>
      <c r="K13" s="291" t="s">
        <v>32</v>
      </c>
      <c r="L13" s="292"/>
      <c r="M13" s="292"/>
      <c r="N13" s="292"/>
      <c r="O13" s="292"/>
      <c r="P13" s="292"/>
      <c r="Q13" s="275">
        <v>9000</v>
      </c>
      <c r="R13" s="299">
        <v>290.3225806451613</v>
      </c>
      <c r="S13" s="231"/>
      <c r="T13" s="305">
        <v>0.2</v>
      </c>
      <c r="U13" s="302">
        <f>S13*T13</f>
        <v>0</v>
      </c>
      <c r="X13" s="304">
        <v>210</v>
      </c>
      <c r="Y13" s="314">
        <v>3</v>
      </c>
      <c r="Z13" s="314">
        <f t="shared" si="2"/>
        <v>630</v>
      </c>
      <c r="AA13" s="281">
        <f t="shared" si="3"/>
        <v>2695</v>
      </c>
    </row>
    <row r="14" spans="1:27" ht="24" customHeight="1">
      <c r="A14" s="273">
        <f t="shared" si="0"/>
        <v>6</v>
      </c>
      <c r="B14" s="185" t="s">
        <v>34</v>
      </c>
      <c r="C14" s="185">
        <v>0</v>
      </c>
      <c r="D14" s="185">
        <v>0</v>
      </c>
      <c r="E14" s="185">
        <v>3</v>
      </c>
      <c r="F14" s="185">
        <f t="shared" si="1"/>
        <v>3</v>
      </c>
      <c r="G14" s="276">
        <v>0</v>
      </c>
      <c r="H14" s="8">
        <v>0</v>
      </c>
      <c r="I14" s="208">
        <v>8</v>
      </c>
      <c r="J14" s="185"/>
      <c r="K14" s="291"/>
      <c r="L14" s="292"/>
      <c r="M14" s="292"/>
      <c r="N14" s="292"/>
      <c r="O14" s="292"/>
      <c r="P14" s="292"/>
      <c r="Q14" s="275">
        <v>22500</v>
      </c>
      <c r="R14" s="299">
        <v>175.78125</v>
      </c>
      <c r="S14" s="231"/>
      <c r="T14" s="305">
        <v>0.33</v>
      </c>
      <c r="U14" s="302">
        <f>S14*T14</f>
        <v>0</v>
      </c>
      <c r="X14" s="304">
        <v>179</v>
      </c>
      <c r="Y14" s="314">
        <v>2</v>
      </c>
      <c r="Z14" s="314">
        <f t="shared" si="2"/>
        <v>358</v>
      </c>
      <c r="AA14" s="281">
        <f t="shared" si="3"/>
        <v>358</v>
      </c>
    </row>
    <row r="15" spans="1:27" ht="24" customHeight="1">
      <c r="A15" s="273">
        <f t="shared" si="0"/>
        <v>7</v>
      </c>
      <c r="B15" s="278" t="s">
        <v>35</v>
      </c>
      <c r="C15" s="185"/>
      <c r="D15" s="185">
        <v>0</v>
      </c>
      <c r="E15" s="185"/>
      <c r="F15" s="185">
        <f t="shared" si="1"/>
        <v>0</v>
      </c>
      <c r="G15" s="276">
        <v>0</v>
      </c>
      <c r="I15" s="208">
        <v>0</v>
      </c>
      <c r="J15" s="185"/>
      <c r="K15" s="294"/>
      <c r="L15" s="295"/>
      <c r="M15" s="295"/>
      <c r="N15" s="295"/>
      <c r="O15" s="295"/>
      <c r="P15" s="295"/>
      <c r="Q15" s="275"/>
      <c r="R15" s="306"/>
      <c r="S15" s="307"/>
      <c r="T15" s="308"/>
      <c r="U15" s="309">
        <f aca="true" t="shared" si="4" ref="U15:U22">T15*1%</f>
        <v>0</v>
      </c>
      <c r="X15" s="304"/>
      <c r="Y15" s="314">
        <v>0</v>
      </c>
      <c r="Z15" s="314">
        <f t="shared" si="2"/>
        <v>0</v>
      </c>
      <c r="AA15" s="281">
        <f t="shared" si="3"/>
        <v>0</v>
      </c>
    </row>
    <row r="16" spans="1:27" ht="24" customHeight="1">
      <c r="A16" s="273">
        <f t="shared" si="0"/>
        <v>8</v>
      </c>
      <c r="B16" s="279" t="s">
        <v>36</v>
      </c>
      <c r="C16" s="208">
        <v>0</v>
      </c>
      <c r="D16" s="185">
        <v>0.25</v>
      </c>
      <c r="E16" s="208">
        <v>0</v>
      </c>
      <c r="F16" s="185">
        <f t="shared" si="1"/>
        <v>0.25</v>
      </c>
      <c r="G16" s="276">
        <v>0</v>
      </c>
      <c r="H16" s="208">
        <v>0</v>
      </c>
      <c r="I16" s="208">
        <v>12</v>
      </c>
      <c r="J16" s="185"/>
      <c r="K16" s="294"/>
      <c r="L16" s="295"/>
      <c r="M16" s="295"/>
      <c r="N16" s="295"/>
      <c r="O16" s="295"/>
      <c r="P16" s="295"/>
      <c r="Q16" s="275">
        <v>2600</v>
      </c>
      <c r="R16" s="306">
        <v>1300</v>
      </c>
      <c r="S16" s="307"/>
      <c r="T16" s="310"/>
      <c r="U16" s="309">
        <f t="shared" si="4"/>
        <v>0</v>
      </c>
      <c r="X16" s="304">
        <v>725</v>
      </c>
      <c r="Y16" s="314">
        <v>2</v>
      </c>
      <c r="Z16" s="314">
        <f t="shared" si="2"/>
        <v>1450</v>
      </c>
      <c r="AA16" s="281">
        <f t="shared" si="3"/>
        <v>1450</v>
      </c>
    </row>
    <row r="17" spans="1:27" ht="24" customHeight="1">
      <c r="A17" s="273">
        <f t="shared" si="0"/>
        <v>9</v>
      </c>
      <c r="B17" s="279" t="s">
        <v>37</v>
      </c>
      <c r="C17" s="208">
        <v>0</v>
      </c>
      <c r="D17" s="185">
        <v>0</v>
      </c>
      <c r="E17" s="208">
        <v>0</v>
      </c>
      <c r="F17" s="185">
        <f t="shared" si="1"/>
        <v>0</v>
      </c>
      <c r="G17" s="276">
        <v>0</v>
      </c>
      <c r="H17" s="208">
        <v>0</v>
      </c>
      <c r="I17" s="208">
        <v>0</v>
      </c>
      <c r="J17" s="185"/>
      <c r="K17" s="294"/>
      <c r="L17" s="295"/>
      <c r="M17" s="295"/>
      <c r="N17" s="295"/>
      <c r="O17" s="295"/>
      <c r="P17" s="295"/>
      <c r="Q17" s="275">
        <v>800</v>
      </c>
      <c r="R17" s="306">
        <v>400</v>
      </c>
      <c r="S17" s="307"/>
      <c r="T17" s="310"/>
      <c r="U17" s="309">
        <f t="shared" si="4"/>
        <v>0</v>
      </c>
      <c r="X17" s="304">
        <v>1300</v>
      </c>
      <c r="Y17" s="314">
        <v>0.5</v>
      </c>
      <c r="Z17" s="314">
        <f t="shared" si="2"/>
        <v>650</v>
      </c>
      <c r="AA17" s="281">
        <f t="shared" si="3"/>
        <v>650</v>
      </c>
    </row>
    <row r="18" spans="1:27" ht="24" customHeight="1">
      <c r="A18" s="273">
        <f t="shared" si="0"/>
        <v>10</v>
      </c>
      <c r="B18" s="279" t="s">
        <v>38</v>
      </c>
      <c r="C18" s="208">
        <v>3</v>
      </c>
      <c r="D18" s="185">
        <v>12.5</v>
      </c>
      <c r="E18" s="208">
        <v>3.75</v>
      </c>
      <c r="F18" s="185">
        <f t="shared" si="1"/>
        <v>19.25</v>
      </c>
      <c r="G18" s="276">
        <v>1725</v>
      </c>
      <c r="H18" s="208">
        <v>460</v>
      </c>
      <c r="I18" s="208">
        <v>89</v>
      </c>
      <c r="J18" s="185">
        <v>25000</v>
      </c>
      <c r="K18" s="294" t="s">
        <v>39</v>
      </c>
      <c r="L18" s="295"/>
      <c r="M18" s="295"/>
      <c r="N18" s="295"/>
      <c r="O18" s="295"/>
      <c r="P18" s="295"/>
      <c r="Q18" s="275">
        <v>205</v>
      </c>
      <c r="R18" s="306">
        <v>205</v>
      </c>
      <c r="S18" s="307"/>
      <c r="T18" s="310"/>
      <c r="U18" s="309">
        <f t="shared" si="4"/>
        <v>0</v>
      </c>
      <c r="X18" s="304">
        <v>200</v>
      </c>
      <c r="Y18" s="314">
        <v>4</v>
      </c>
      <c r="Z18" s="314">
        <f t="shared" si="2"/>
        <v>800</v>
      </c>
      <c r="AA18" s="281">
        <f t="shared" si="3"/>
        <v>2525</v>
      </c>
    </row>
    <row r="19" spans="1:27" ht="24" customHeight="1">
      <c r="A19" s="273">
        <f t="shared" si="0"/>
        <v>11</v>
      </c>
      <c r="B19" s="279" t="s">
        <v>40</v>
      </c>
      <c r="C19" s="208">
        <v>0</v>
      </c>
      <c r="D19" s="185">
        <v>0.25</v>
      </c>
      <c r="E19" s="208">
        <v>0.25</v>
      </c>
      <c r="F19" s="185">
        <f t="shared" si="1"/>
        <v>0.5</v>
      </c>
      <c r="G19" s="276">
        <v>0</v>
      </c>
      <c r="H19" s="208">
        <v>0</v>
      </c>
      <c r="I19" s="208">
        <v>10</v>
      </c>
      <c r="J19" s="185"/>
      <c r="K19" s="294"/>
      <c r="L19" s="295"/>
      <c r="M19" s="295"/>
      <c r="N19" s="295"/>
      <c r="O19" s="295"/>
      <c r="P19" s="295"/>
      <c r="Q19" s="208">
        <v>3300</v>
      </c>
      <c r="R19" s="306">
        <v>825</v>
      </c>
      <c r="S19" s="307"/>
      <c r="T19" s="310"/>
      <c r="U19" s="309">
        <f t="shared" si="4"/>
        <v>0</v>
      </c>
      <c r="X19" s="304">
        <v>350</v>
      </c>
      <c r="Y19" s="314">
        <v>3</v>
      </c>
      <c r="Z19" s="314">
        <f t="shared" si="2"/>
        <v>1050</v>
      </c>
      <c r="AA19" s="281">
        <f t="shared" si="3"/>
        <v>1050</v>
      </c>
    </row>
    <row r="20" spans="1:27" ht="24" customHeight="1">
      <c r="A20" s="273">
        <f t="shared" si="0"/>
        <v>12</v>
      </c>
      <c r="B20" s="279" t="s">
        <v>41</v>
      </c>
      <c r="C20" s="208">
        <v>0</v>
      </c>
      <c r="D20" s="185">
        <v>0</v>
      </c>
      <c r="E20" s="208">
        <v>0</v>
      </c>
      <c r="F20" s="185">
        <f t="shared" si="1"/>
        <v>0</v>
      </c>
      <c r="G20" s="276">
        <v>0</v>
      </c>
      <c r="H20" s="208">
        <v>0</v>
      </c>
      <c r="I20" s="208">
        <v>0</v>
      </c>
      <c r="J20" s="185"/>
      <c r="K20" s="294"/>
      <c r="L20" s="295"/>
      <c r="M20" s="295"/>
      <c r="N20" s="295"/>
      <c r="O20" s="295"/>
      <c r="P20" s="295"/>
      <c r="Q20" s="275">
        <v>2782</v>
      </c>
      <c r="R20" s="306">
        <v>618.2222222222222</v>
      </c>
      <c r="S20" s="307"/>
      <c r="T20" s="310"/>
      <c r="U20" s="309">
        <f t="shared" si="4"/>
        <v>0</v>
      </c>
      <c r="X20" s="304">
        <v>245</v>
      </c>
      <c r="Y20" s="314">
        <v>2.5</v>
      </c>
      <c r="Z20" s="314">
        <f t="shared" si="2"/>
        <v>612.5</v>
      </c>
      <c r="AA20" s="281">
        <f t="shared" si="3"/>
        <v>612.5</v>
      </c>
    </row>
    <row r="21" spans="1:27" ht="24" customHeight="1">
      <c r="A21" s="273">
        <f t="shared" si="0"/>
        <v>13</v>
      </c>
      <c r="B21" s="279" t="s">
        <v>42</v>
      </c>
      <c r="C21" s="208">
        <v>0</v>
      </c>
      <c r="D21" s="185">
        <v>0</v>
      </c>
      <c r="E21" s="208">
        <v>0.25</v>
      </c>
      <c r="F21" s="185">
        <f t="shared" si="1"/>
        <v>0.25</v>
      </c>
      <c r="G21" s="276">
        <v>0</v>
      </c>
      <c r="H21" s="208">
        <v>0</v>
      </c>
      <c r="I21" s="208">
        <v>8</v>
      </c>
      <c r="J21" s="185"/>
      <c r="K21" s="294"/>
      <c r="L21" s="295"/>
      <c r="M21" s="295"/>
      <c r="N21" s="295"/>
      <c r="O21" s="295"/>
      <c r="P21" s="295"/>
      <c r="Q21" s="275">
        <v>610</v>
      </c>
      <c r="R21" s="306"/>
      <c r="S21" s="307"/>
      <c r="T21" s="310"/>
      <c r="U21" s="309">
        <f t="shared" si="4"/>
        <v>0</v>
      </c>
      <c r="X21" s="304">
        <v>105</v>
      </c>
      <c r="Y21" s="314">
        <v>3</v>
      </c>
      <c r="Z21" s="314">
        <f t="shared" si="2"/>
        <v>315</v>
      </c>
      <c r="AA21" s="281">
        <f t="shared" si="3"/>
        <v>315</v>
      </c>
    </row>
    <row r="22" spans="1:27" ht="24" customHeight="1">
      <c r="A22" s="273">
        <f t="shared" si="0"/>
        <v>14</v>
      </c>
      <c r="B22" s="279" t="s">
        <v>43</v>
      </c>
      <c r="C22" s="208">
        <v>0</v>
      </c>
      <c r="D22" s="185">
        <v>2</v>
      </c>
      <c r="E22" s="208">
        <v>17</v>
      </c>
      <c r="F22" s="185">
        <f t="shared" si="1"/>
        <v>19</v>
      </c>
      <c r="G22" s="276">
        <v>1400</v>
      </c>
      <c r="H22" s="208">
        <f>G22/D22</f>
        <v>700</v>
      </c>
      <c r="I22" s="208">
        <v>21</v>
      </c>
      <c r="J22" s="185">
        <v>6000</v>
      </c>
      <c r="K22" s="294" t="s">
        <v>44</v>
      </c>
      <c r="L22" s="295"/>
      <c r="M22" s="295"/>
      <c r="N22" s="295"/>
      <c r="O22" s="295"/>
      <c r="P22" s="295"/>
      <c r="Q22" s="275">
        <v>3550</v>
      </c>
      <c r="R22" s="306"/>
      <c r="S22" s="307"/>
      <c r="T22" s="310"/>
      <c r="U22" s="309">
        <f t="shared" si="4"/>
        <v>0</v>
      </c>
      <c r="X22" s="304">
        <v>383</v>
      </c>
      <c r="Y22" s="314">
        <v>5</v>
      </c>
      <c r="Z22" s="314">
        <f t="shared" si="2"/>
        <v>1915</v>
      </c>
      <c r="AA22" s="281">
        <f t="shared" si="3"/>
        <v>3315</v>
      </c>
    </row>
    <row r="23" spans="1:27" ht="24.75" customHeight="1">
      <c r="A23" s="273"/>
      <c r="B23" s="269" t="s">
        <v>16</v>
      </c>
      <c r="C23" s="280">
        <f>SUM(C9:C22)</f>
        <v>1600.25</v>
      </c>
      <c r="D23" s="280">
        <f>SUM(D9:D22)</f>
        <v>9145.75</v>
      </c>
      <c r="E23" s="280">
        <f>SUM(E9:E22)</f>
        <v>3776.5</v>
      </c>
      <c r="F23" s="280">
        <f>SUM(F9:F22)</f>
        <v>14522.5</v>
      </c>
      <c r="G23" s="280">
        <f>SUM(G9:G22)</f>
        <v>135476</v>
      </c>
      <c r="H23" s="280"/>
      <c r="I23" s="296">
        <f>SUM(I9:I22)</f>
        <v>6037</v>
      </c>
      <c r="J23" s="280"/>
      <c r="K23" s="297"/>
      <c r="L23" s="298"/>
      <c r="M23" s="298"/>
      <c r="N23" s="298"/>
      <c r="O23" s="298"/>
      <c r="P23" s="298"/>
      <c r="Q23" s="298"/>
      <c r="R23" s="298"/>
      <c r="S23" s="311"/>
      <c r="T23" s="311"/>
      <c r="U23" s="312"/>
      <c r="V23" s="303"/>
      <c r="X23" s="264"/>
      <c r="Y23" s="312"/>
      <c r="Z23" s="312"/>
      <c r="AA23" s="303"/>
    </row>
    <row r="24" spans="11:27" ht="12.75">
      <c r="K24" s="299"/>
      <c r="L24" s="299"/>
      <c r="M24" s="299"/>
      <c r="N24" s="299"/>
      <c r="O24" s="299"/>
      <c r="P24" s="299"/>
      <c r="Q24" s="299"/>
      <c r="R24" s="299"/>
      <c r="S24" s="313"/>
      <c r="T24" s="313"/>
      <c r="U24" s="314"/>
      <c r="Y24" s="316"/>
      <c r="Z24" s="314"/>
      <c r="AA24" s="281"/>
    </row>
    <row r="25" spans="2:27" ht="12.75">
      <c r="B25" s="260" t="s">
        <v>45</v>
      </c>
      <c r="C25" s="281">
        <f>SUM(C15:C22)</f>
        <v>3</v>
      </c>
      <c r="D25" s="281">
        <f>SUM(D15:D22)</f>
        <v>15</v>
      </c>
      <c r="E25" s="281">
        <f>SUM(E15:E22)</f>
        <v>21.25</v>
      </c>
      <c r="F25" s="281">
        <f>SUM(F15:F22)</f>
        <v>39.25</v>
      </c>
      <c r="G25" s="281">
        <f>SUM(G16:G22)</f>
        <v>3125</v>
      </c>
      <c r="I25" s="281">
        <f>SUM(I16:I22)</f>
        <v>140</v>
      </c>
      <c r="K25" s="298"/>
      <c r="L25" s="298"/>
      <c r="M25" s="298"/>
      <c r="N25" s="298"/>
      <c r="O25" s="298"/>
      <c r="P25" s="298"/>
      <c r="Q25" s="298"/>
      <c r="R25" s="298"/>
      <c r="S25" s="311"/>
      <c r="T25" s="311"/>
      <c r="U25" s="312"/>
      <c r="V25" s="303"/>
      <c r="X25" s="264"/>
      <c r="Y25" s="312"/>
      <c r="Z25" s="312"/>
      <c r="AA25" s="303"/>
    </row>
    <row r="26" spans="11:21" ht="12.75">
      <c r="K26" s="299"/>
      <c r="L26" s="299"/>
      <c r="M26" s="299"/>
      <c r="N26" s="299"/>
      <c r="O26" s="299"/>
      <c r="P26" s="299"/>
      <c r="Q26" s="299"/>
      <c r="R26" s="299"/>
      <c r="S26" s="313"/>
      <c r="T26" s="313"/>
      <c r="U26" s="314"/>
    </row>
    <row r="27" spans="3:21" ht="12.75">
      <c r="C27" s="274">
        <v>3544</v>
      </c>
      <c r="D27" s="185">
        <v>8097</v>
      </c>
      <c r="K27" s="300"/>
      <c r="L27" s="300"/>
      <c r="M27" s="300"/>
      <c r="N27" s="300"/>
      <c r="O27" s="300"/>
      <c r="P27" s="300"/>
      <c r="Q27" s="300"/>
      <c r="R27" s="300"/>
      <c r="S27" s="313"/>
      <c r="T27" s="313"/>
      <c r="U27" s="314"/>
    </row>
    <row r="28" spans="11:21" ht="5.25" customHeight="1">
      <c r="K28" s="298"/>
      <c r="L28" s="298"/>
      <c r="M28" s="298"/>
      <c r="N28" s="298"/>
      <c r="O28" s="298"/>
      <c r="P28" s="298"/>
      <c r="Q28" s="298"/>
      <c r="R28" s="298"/>
      <c r="S28" s="313"/>
      <c r="T28" s="313"/>
      <c r="U28" s="314"/>
    </row>
    <row r="29" ht="12.75">
      <c r="C29" s="260" t="s">
        <v>46</v>
      </c>
    </row>
    <row r="30" spans="2:9" ht="12.75">
      <c r="B30" s="208" t="s">
        <v>47</v>
      </c>
      <c r="C30" s="208"/>
      <c r="D30" s="282">
        <v>1280</v>
      </c>
      <c r="E30" s="208"/>
      <c r="F30" s="187">
        <f>SUM(C30:E30)</f>
        <v>1280</v>
      </c>
      <c r="I30" s="281">
        <f>F30/2</f>
        <v>640</v>
      </c>
    </row>
    <row r="31" spans="2:9" ht="12.75">
      <c r="B31" s="208" t="s">
        <v>48</v>
      </c>
      <c r="C31" s="283">
        <v>960</v>
      </c>
      <c r="D31" s="208">
        <v>0</v>
      </c>
      <c r="E31" s="208">
        <v>0</v>
      </c>
      <c r="F31" s="187">
        <f>SUM(C31:E31)</f>
        <v>960</v>
      </c>
      <c r="I31" s="281">
        <f>F31/2</f>
        <v>480</v>
      </c>
    </row>
    <row r="32" spans="2:9" ht="12.75">
      <c r="B32" s="208" t="s">
        <v>49</v>
      </c>
      <c r="C32" s="188">
        <v>0</v>
      </c>
      <c r="D32" s="208">
        <v>0</v>
      </c>
      <c r="E32" s="208">
        <v>0</v>
      </c>
      <c r="F32" s="187">
        <f>SUM(C32:E32)</f>
        <v>0</v>
      </c>
      <c r="I32" s="281">
        <f>F32/2</f>
        <v>0</v>
      </c>
    </row>
    <row r="33" spans="2:9" ht="12.75">
      <c r="B33" s="189" t="s">
        <v>50</v>
      </c>
      <c r="C33" s="188">
        <v>0</v>
      </c>
      <c r="D33" s="208">
        <v>0</v>
      </c>
      <c r="E33" s="208">
        <v>0</v>
      </c>
      <c r="F33" s="187">
        <f>SUM(C33:E33)</f>
        <v>0</v>
      </c>
      <c r="I33" s="281">
        <f>F33/2</f>
        <v>0</v>
      </c>
    </row>
    <row r="34" spans="2:9" ht="12.75">
      <c r="B34" s="189" t="s">
        <v>51</v>
      </c>
      <c r="C34" s="188">
        <v>0</v>
      </c>
      <c r="D34" s="284">
        <v>8412</v>
      </c>
      <c r="E34" s="208">
        <v>3500</v>
      </c>
      <c r="F34" s="187">
        <f>SUM(C34:E34)</f>
        <v>11912</v>
      </c>
      <c r="I34" s="281">
        <f>F34/2</f>
        <v>5956</v>
      </c>
    </row>
    <row r="35" spans="2:9" s="264" customFormat="1" ht="12.75">
      <c r="B35" s="264" t="s">
        <v>52</v>
      </c>
      <c r="C35" s="285">
        <f>SUM(C30:C34)</f>
        <v>960</v>
      </c>
      <c r="D35" s="285">
        <f>SUM(D30:D34)</f>
        <v>9692</v>
      </c>
      <c r="E35" s="285">
        <f>SUM(E30:E34)</f>
        <v>3500</v>
      </c>
      <c r="F35" s="285">
        <f>SUM(F30:F34)</f>
        <v>14152</v>
      </c>
      <c r="I35" s="285">
        <f>SUM(I30:I34)</f>
        <v>7076</v>
      </c>
    </row>
    <row r="37" ht="12.75">
      <c r="B37" s="260"/>
    </row>
    <row r="38" ht="12.75">
      <c r="B38" s="260"/>
    </row>
    <row r="40" spans="2:9" ht="12.75">
      <c r="B40" s="260"/>
      <c r="I40" s="265">
        <f>SUM(I37:I39)</f>
        <v>0</v>
      </c>
    </row>
    <row r="41" spans="3:6" ht="12.75">
      <c r="C41" s="281"/>
      <c r="F41" s="281"/>
    </row>
  </sheetData>
  <sheetProtection/>
  <mergeCells count="16">
    <mergeCell ref="A1:K1"/>
    <mergeCell ref="A2:K2"/>
    <mergeCell ref="A3:K3"/>
    <mergeCell ref="A4:K4"/>
    <mergeCell ref="C6:F6"/>
    <mergeCell ref="Y6:Z6"/>
    <mergeCell ref="A6:A8"/>
    <mergeCell ref="B6:B8"/>
    <mergeCell ref="C7:C8"/>
    <mergeCell ref="D7:D8"/>
    <mergeCell ref="E7:E8"/>
    <mergeCell ref="F7:F8"/>
    <mergeCell ref="K6:K8"/>
    <mergeCell ref="S6:S8"/>
    <mergeCell ref="T6:T8"/>
    <mergeCell ref="U6:U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Y45"/>
  <sheetViews>
    <sheetView view="pageBreakPreview" zoomScale="115" zoomScaleSheetLayoutView="115" workbookViewId="0" topLeftCell="A1">
      <selection activeCell="A3" sqref="A3:K3"/>
    </sheetView>
  </sheetViews>
  <sheetFormatPr defaultColWidth="9.140625" defaultRowHeight="12.75"/>
  <cols>
    <col min="1" max="1" width="5.00390625" style="139" customWidth="1"/>
    <col min="2" max="2" width="17.7109375" style="139" customWidth="1"/>
    <col min="3" max="3" width="9.7109375" style="139" customWidth="1"/>
    <col min="4" max="4" width="9.421875" style="139" customWidth="1"/>
    <col min="5" max="5" width="8.7109375" style="139" customWidth="1"/>
    <col min="6" max="6" width="11.28125" style="139" customWidth="1"/>
    <col min="7" max="7" width="14.00390625" style="139" customWidth="1"/>
    <col min="8" max="8" width="11.7109375" style="139" customWidth="1"/>
    <col min="9" max="9" width="9.8515625" style="139" customWidth="1"/>
    <col min="10" max="10" width="10.57421875" style="139" customWidth="1"/>
    <col min="11" max="11" width="10.7109375" style="139" customWidth="1"/>
    <col min="12" max="13" width="9.140625" style="139" customWidth="1"/>
    <col min="14" max="15" width="15.140625" style="139" customWidth="1"/>
    <col min="16" max="16" width="9.140625" style="139" customWidth="1"/>
    <col min="17" max="17" width="13.8515625" style="139" customWidth="1"/>
    <col min="18" max="18" width="10.28125" style="139" bestFit="1" customWidth="1"/>
    <col min="19" max="19" width="13.140625" style="139" customWidth="1"/>
    <col min="20" max="24" width="9.140625" style="139" customWidth="1"/>
    <col min="25" max="25" width="14.00390625" style="139" bestFit="1" customWidth="1"/>
    <col min="26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'BE'!A3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133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42" t="s">
        <v>6</v>
      </c>
      <c r="H6" s="142" t="s">
        <v>7</v>
      </c>
      <c r="I6" s="142" t="s">
        <v>8</v>
      </c>
      <c r="J6" s="142" t="s">
        <v>7</v>
      </c>
      <c r="K6" s="157"/>
    </row>
    <row r="7" spans="1:19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43" t="s">
        <v>17</v>
      </c>
      <c r="H7" s="143" t="s">
        <v>18</v>
      </c>
      <c r="I7" s="143" t="s">
        <v>19</v>
      </c>
      <c r="J7" s="143" t="s">
        <v>20</v>
      </c>
      <c r="K7" s="158" t="s">
        <v>54</v>
      </c>
      <c r="Q7" s="168"/>
      <c r="R7" s="168"/>
      <c r="S7" s="168"/>
    </row>
    <row r="8" spans="1:19" ht="12.75">
      <c r="A8" s="335"/>
      <c r="B8" s="335"/>
      <c r="C8" s="335"/>
      <c r="D8" s="335"/>
      <c r="E8" s="335"/>
      <c r="F8" s="337"/>
      <c r="G8" s="144"/>
      <c r="H8" s="144" t="s">
        <v>17</v>
      </c>
      <c r="I8" s="144" t="s">
        <v>21</v>
      </c>
      <c r="J8" s="144" t="s">
        <v>22</v>
      </c>
      <c r="K8" s="159"/>
      <c r="Q8" s="169"/>
      <c r="R8" s="169"/>
      <c r="S8" s="170"/>
    </row>
    <row r="9" spans="1:25" ht="19.5" customHeight="1">
      <c r="A9" s="145">
        <v>1</v>
      </c>
      <c r="B9" s="146" t="s">
        <v>24</v>
      </c>
      <c r="C9" s="147">
        <v>307</v>
      </c>
      <c r="D9" s="8">
        <v>1280</v>
      </c>
      <c r="E9" s="8">
        <v>12</v>
      </c>
      <c r="F9" s="148">
        <f aca="true" t="shared" si="0" ref="F9:F15">SUM(C9:E9)</f>
        <v>1599</v>
      </c>
      <c r="G9" s="149">
        <v>13850000</v>
      </c>
      <c r="H9" s="149">
        <f>+G9/D9</f>
        <v>10820.3125</v>
      </c>
      <c r="I9" s="160">
        <v>611</v>
      </c>
      <c r="J9" s="8">
        <v>1120</v>
      </c>
      <c r="K9" s="161" t="s">
        <v>25</v>
      </c>
      <c r="Q9" s="171"/>
      <c r="R9" s="172"/>
      <c r="S9" s="173"/>
      <c r="Y9" s="180"/>
    </row>
    <row r="10" spans="1:25" ht="19.5" customHeight="1">
      <c r="A10" s="145">
        <f aca="true" t="shared" si="1" ref="A10:A22">A9+1</f>
        <v>2</v>
      </c>
      <c r="B10" s="146" t="s">
        <v>26</v>
      </c>
      <c r="C10" s="8">
        <v>30</v>
      </c>
      <c r="D10" s="8">
        <v>133</v>
      </c>
      <c r="E10" s="8">
        <v>5</v>
      </c>
      <c r="F10" s="148">
        <f t="shared" si="0"/>
        <v>168</v>
      </c>
      <c r="G10" s="149">
        <v>122000</v>
      </c>
      <c r="H10" s="149">
        <f>+G10/D10</f>
        <v>917.2932330827068</v>
      </c>
      <c r="I10" s="162">
        <v>90</v>
      </c>
      <c r="J10" s="8">
        <v>6000</v>
      </c>
      <c r="K10" s="146" t="s">
        <v>55</v>
      </c>
      <c r="Q10" s="170"/>
      <c r="R10" s="174"/>
      <c r="S10" s="170"/>
      <c r="Y10" s="180"/>
    </row>
    <row r="11" spans="1:25" ht="19.5" customHeight="1">
      <c r="A11" s="145">
        <f t="shared" si="1"/>
        <v>3</v>
      </c>
      <c r="B11" s="146" t="s">
        <v>28</v>
      </c>
      <c r="C11" s="8">
        <v>0</v>
      </c>
      <c r="D11" s="8">
        <v>210</v>
      </c>
      <c r="E11" s="8">
        <v>30</v>
      </c>
      <c r="F11" s="148">
        <f t="shared" si="0"/>
        <v>240</v>
      </c>
      <c r="G11" s="149">
        <v>437000</v>
      </c>
      <c r="H11" s="148">
        <f>+G11/D11</f>
        <v>2080.9523809523807</v>
      </c>
      <c r="I11" s="162">
        <v>450</v>
      </c>
      <c r="J11" s="8">
        <v>3000</v>
      </c>
      <c r="K11" s="146" t="s">
        <v>83</v>
      </c>
      <c r="L11" s="163"/>
      <c r="M11" s="163"/>
      <c r="N11" s="163"/>
      <c r="O11" s="163"/>
      <c r="P11" s="163"/>
      <c r="Q11" s="175"/>
      <c r="R11" s="176"/>
      <c r="S11" s="175"/>
      <c r="Y11" s="180"/>
    </row>
    <row r="12" spans="1:25" ht="19.5" customHeight="1">
      <c r="A12" s="145">
        <f t="shared" si="1"/>
        <v>4</v>
      </c>
      <c r="B12" s="146" t="s">
        <v>31</v>
      </c>
      <c r="C12" s="8">
        <v>0</v>
      </c>
      <c r="D12" s="8">
        <v>30</v>
      </c>
      <c r="E12" s="8">
        <v>7</v>
      </c>
      <c r="F12" s="148">
        <f t="shared" si="0"/>
        <v>37</v>
      </c>
      <c r="G12" s="149">
        <v>5400</v>
      </c>
      <c r="H12" s="148">
        <f>+G12/D12</f>
        <v>180</v>
      </c>
      <c r="I12" s="162">
        <v>40</v>
      </c>
      <c r="J12" s="8">
        <v>30000</v>
      </c>
      <c r="K12" s="146" t="s">
        <v>32</v>
      </c>
      <c r="Q12" s="175"/>
      <c r="R12" s="177"/>
      <c r="S12" s="175"/>
      <c r="Y12" s="180"/>
    </row>
    <row r="13" spans="1:25" ht="19.5" customHeight="1">
      <c r="A13" s="145">
        <f t="shared" si="1"/>
        <v>5</v>
      </c>
      <c r="B13" s="146" t="s">
        <v>33</v>
      </c>
      <c r="C13" s="8">
        <v>0</v>
      </c>
      <c r="D13" s="8">
        <v>3</v>
      </c>
      <c r="E13" s="8">
        <v>1</v>
      </c>
      <c r="F13" s="148">
        <f t="shared" si="0"/>
        <v>4</v>
      </c>
      <c r="G13" s="149">
        <v>735</v>
      </c>
      <c r="H13" s="148">
        <f>+G13/D13</f>
        <v>245</v>
      </c>
      <c r="I13" s="162">
        <v>10</v>
      </c>
      <c r="J13" s="8">
        <v>30000</v>
      </c>
      <c r="K13" s="146" t="s">
        <v>32</v>
      </c>
      <c r="Q13" s="178"/>
      <c r="R13" s="177"/>
      <c r="S13" s="179"/>
      <c r="Y13" s="180"/>
    </row>
    <row r="14" spans="1:25" ht="19.5" customHeight="1">
      <c r="A14" s="145">
        <f t="shared" si="1"/>
        <v>6</v>
      </c>
      <c r="B14" s="146" t="s">
        <v>34</v>
      </c>
      <c r="C14" s="8">
        <v>0</v>
      </c>
      <c r="D14" s="8">
        <v>0</v>
      </c>
      <c r="E14" s="8">
        <v>0</v>
      </c>
      <c r="F14" s="148">
        <f t="shared" si="0"/>
        <v>0</v>
      </c>
      <c r="G14" s="149">
        <v>0</v>
      </c>
      <c r="H14" s="148">
        <v>0</v>
      </c>
      <c r="I14" s="162">
        <v>0</v>
      </c>
      <c r="J14" s="8">
        <v>0</v>
      </c>
      <c r="K14" s="146"/>
      <c r="Y14" s="180"/>
    </row>
    <row r="15" spans="1:25" ht="19.5" customHeight="1">
      <c r="A15" s="145">
        <f t="shared" si="1"/>
        <v>7</v>
      </c>
      <c r="B15" s="146" t="s">
        <v>35</v>
      </c>
      <c r="C15" s="8">
        <v>0</v>
      </c>
      <c r="D15" s="8">
        <v>0</v>
      </c>
      <c r="E15" s="8">
        <v>0</v>
      </c>
      <c r="F15" s="148">
        <f t="shared" si="0"/>
        <v>0</v>
      </c>
      <c r="G15" s="149">
        <v>0</v>
      </c>
      <c r="H15" s="148">
        <v>0</v>
      </c>
      <c r="I15" s="148">
        <v>0</v>
      </c>
      <c r="J15" s="8">
        <v>0</v>
      </c>
      <c r="K15" s="8"/>
      <c r="Y15" s="180"/>
    </row>
    <row r="16" spans="1:25" ht="19.5" customHeight="1">
      <c r="A16" s="145">
        <f t="shared" si="1"/>
        <v>8</v>
      </c>
      <c r="B16" s="146" t="s">
        <v>36</v>
      </c>
      <c r="C16" s="16">
        <v>0</v>
      </c>
      <c r="D16" s="16">
        <v>10</v>
      </c>
      <c r="E16" s="16">
        <v>2</v>
      </c>
      <c r="F16" s="150">
        <f aca="true" t="shared" si="2" ref="F16:F21">SUM(C16:E16)</f>
        <v>12</v>
      </c>
      <c r="G16" s="149">
        <v>25833</v>
      </c>
      <c r="H16" s="150">
        <f>G16/D16</f>
        <v>2583.3</v>
      </c>
      <c r="I16" s="162">
        <v>20</v>
      </c>
      <c r="J16" s="8">
        <v>40000</v>
      </c>
      <c r="K16" s="8" t="s">
        <v>57</v>
      </c>
      <c r="R16" s="180"/>
      <c r="Y16" s="180"/>
    </row>
    <row r="17" spans="1:25" ht="19.5" customHeight="1">
      <c r="A17" s="145">
        <f t="shared" si="1"/>
        <v>9</v>
      </c>
      <c r="B17" s="146" t="s">
        <v>37</v>
      </c>
      <c r="C17" s="16">
        <v>0</v>
      </c>
      <c r="D17" s="16">
        <v>0</v>
      </c>
      <c r="E17" s="16">
        <v>0</v>
      </c>
      <c r="F17" s="150">
        <f t="shared" si="2"/>
        <v>0</v>
      </c>
      <c r="G17" s="149">
        <v>0</v>
      </c>
      <c r="H17" s="150">
        <v>0</v>
      </c>
      <c r="I17" s="162">
        <v>0</v>
      </c>
      <c r="J17" s="8">
        <v>0</v>
      </c>
      <c r="K17" s="8"/>
      <c r="R17" s="180"/>
      <c r="Y17" s="180"/>
    </row>
    <row r="18" spans="1:25" ht="19.5" customHeight="1">
      <c r="A18" s="145">
        <f t="shared" si="1"/>
        <v>10</v>
      </c>
      <c r="B18" s="146" t="s">
        <v>38</v>
      </c>
      <c r="C18" s="16">
        <v>0</v>
      </c>
      <c r="D18" s="16">
        <v>4</v>
      </c>
      <c r="E18" s="16">
        <v>0</v>
      </c>
      <c r="F18" s="150">
        <f t="shared" si="2"/>
        <v>4</v>
      </c>
      <c r="G18" s="149">
        <v>1040</v>
      </c>
      <c r="H18" s="150">
        <f>G18/D18</f>
        <v>260</v>
      </c>
      <c r="I18" s="162">
        <v>10</v>
      </c>
      <c r="J18" s="8">
        <v>20000</v>
      </c>
      <c r="K18" s="8" t="s">
        <v>39</v>
      </c>
      <c r="Y18" s="180"/>
    </row>
    <row r="19" spans="1:25" ht="19.5" customHeight="1">
      <c r="A19" s="145">
        <f t="shared" si="1"/>
        <v>11</v>
      </c>
      <c r="B19" s="146" t="s">
        <v>40</v>
      </c>
      <c r="C19" s="16">
        <v>0</v>
      </c>
      <c r="D19" s="16">
        <v>0</v>
      </c>
      <c r="E19" s="16">
        <v>0</v>
      </c>
      <c r="F19" s="150">
        <f t="shared" si="2"/>
        <v>0</v>
      </c>
      <c r="G19" s="149">
        <v>0</v>
      </c>
      <c r="H19" s="150">
        <v>0</v>
      </c>
      <c r="I19" s="162">
        <v>0</v>
      </c>
      <c r="J19" s="8">
        <v>0</v>
      </c>
      <c r="K19" s="8"/>
      <c r="Y19" s="180"/>
    </row>
    <row r="20" spans="1:25" ht="19.5" customHeight="1">
      <c r="A20" s="145">
        <f t="shared" si="1"/>
        <v>12</v>
      </c>
      <c r="B20" s="146" t="s">
        <v>41</v>
      </c>
      <c r="C20" s="16">
        <v>0</v>
      </c>
      <c r="D20" s="16">
        <v>0</v>
      </c>
      <c r="E20" s="16">
        <v>0</v>
      </c>
      <c r="F20" s="16">
        <f t="shared" si="2"/>
        <v>0</v>
      </c>
      <c r="G20" s="30">
        <v>0</v>
      </c>
      <c r="H20" s="16">
        <v>0</v>
      </c>
      <c r="I20" s="164">
        <v>0</v>
      </c>
      <c r="J20" s="8">
        <v>0</v>
      </c>
      <c r="K20" s="8"/>
      <c r="S20" s="181"/>
      <c r="Y20" s="180"/>
    </row>
    <row r="21" spans="1:25" ht="19.5" customHeight="1">
      <c r="A21" s="145">
        <f t="shared" si="1"/>
        <v>13</v>
      </c>
      <c r="B21" s="146" t="s">
        <v>42</v>
      </c>
      <c r="C21" s="16">
        <v>0</v>
      </c>
      <c r="D21" s="16">
        <v>0</v>
      </c>
      <c r="E21" s="16">
        <v>0</v>
      </c>
      <c r="F21" s="16">
        <f t="shared" si="2"/>
        <v>0</v>
      </c>
      <c r="G21" s="30">
        <v>0</v>
      </c>
      <c r="H21" s="16">
        <v>0</v>
      </c>
      <c r="I21" s="164">
        <v>0</v>
      </c>
      <c r="J21" s="8">
        <v>0</v>
      </c>
      <c r="K21" s="8"/>
      <c r="S21" s="181"/>
      <c r="Y21" s="180"/>
    </row>
    <row r="22" spans="1:25" ht="19.5" customHeight="1">
      <c r="A22" s="145">
        <f t="shared" si="1"/>
        <v>14</v>
      </c>
      <c r="B22" s="146" t="s">
        <v>43</v>
      </c>
      <c r="C22" s="8"/>
      <c r="D22" s="8"/>
      <c r="E22" s="8"/>
      <c r="F22" s="8"/>
      <c r="G22" s="30">
        <v>0</v>
      </c>
      <c r="H22" s="151">
        <v>0</v>
      </c>
      <c r="I22" s="8">
        <v>0</v>
      </c>
      <c r="J22" s="8">
        <v>0</v>
      </c>
      <c r="K22" s="8"/>
      <c r="S22" s="182"/>
      <c r="Y22" s="180"/>
    </row>
    <row r="23" spans="1:11" ht="19.5" customHeight="1">
      <c r="A23" s="145"/>
      <c r="B23" s="36" t="s">
        <v>16</v>
      </c>
      <c r="C23" s="33">
        <f>SUM(C9:C22)</f>
        <v>337</v>
      </c>
      <c r="D23" s="33">
        <f>SUM(D9:D22)</f>
        <v>1670</v>
      </c>
      <c r="E23" s="33">
        <f>SUM(E9:E22)</f>
        <v>57</v>
      </c>
      <c r="F23" s="33">
        <f>SUM(F9:F22)</f>
        <v>2064</v>
      </c>
      <c r="G23" s="33">
        <f>SUM(G9:G22)</f>
        <v>14442008</v>
      </c>
      <c r="H23" s="33"/>
      <c r="I23" s="130">
        <f>SUM(I9:I22)</f>
        <v>1231</v>
      </c>
      <c r="J23" s="33"/>
      <c r="K23" s="165"/>
    </row>
    <row r="24" ht="12.75">
      <c r="I24" s="166"/>
    </row>
    <row r="25" spans="1:9" ht="12.75">
      <c r="A25" s="139" t="s">
        <v>134</v>
      </c>
      <c r="I25" s="166"/>
    </row>
    <row r="26" spans="1:9" ht="12.75">
      <c r="A26" t="s">
        <v>135</v>
      </c>
      <c r="C26" s="139" t="s">
        <v>136</v>
      </c>
      <c r="I26" s="166"/>
    </row>
    <row r="27" spans="1:9" ht="12.75">
      <c r="A27" t="s">
        <v>118</v>
      </c>
      <c r="C27" s="139" t="s">
        <v>137</v>
      </c>
      <c r="I27" s="166"/>
    </row>
    <row r="28" spans="1:9" ht="12.75">
      <c r="A28" t="s">
        <v>120</v>
      </c>
      <c r="C28" s="139" t="s">
        <v>138</v>
      </c>
      <c r="I28" s="166"/>
    </row>
    <row r="29" ht="12.75">
      <c r="I29" s="166"/>
    </row>
    <row r="30" ht="12.75">
      <c r="I30" s="166"/>
    </row>
    <row r="31" ht="12.75">
      <c r="I31" s="166"/>
    </row>
    <row r="32" ht="12.75">
      <c r="I32" s="166"/>
    </row>
    <row r="33" spans="3:9" s="137" customFormat="1" ht="12.75">
      <c r="C33" s="152">
        <f>SUM(C15:C22)</f>
        <v>0</v>
      </c>
      <c r="D33" s="152">
        <f>SUM(D15:D22)</f>
        <v>14</v>
      </c>
      <c r="E33" s="152">
        <f>SUM(E15:E22)</f>
        <v>2</v>
      </c>
      <c r="F33" s="152">
        <f>SUM(F15:F22)</f>
        <v>16</v>
      </c>
      <c r="G33" s="152">
        <f>SUM(G15:G22)</f>
        <v>26873</v>
      </c>
      <c r="H33" s="152">
        <f>G33/D33</f>
        <v>1919.5</v>
      </c>
      <c r="I33" s="152">
        <f>SUM(I15:I22)</f>
        <v>30</v>
      </c>
    </row>
    <row r="34" s="137" customFormat="1" ht="12.75">
      <c r="I34" s="167"/>
    </row>
    <row r="35" spans="3:9" s="137" customFormat="1" ht="12.75">
      <c r="C35" s="137">
        <v>61</v>
      </c>
      <c r="D35" s="137">
        <v>555</v>
      </c>
      <c r="F35" s="153">
        <f>SUM(C35:E35)</f>
        <v>616</v>
      </c>
      <c r="I35" s="167">
        <v>93</v>
      </c>
    </row>
    <row r="36" spans="6:18" s="137" customFormat="1" ht="12.75">
      <c r="F36" s="152"/>
      <c r="I36" s="167"/>
      <c r="R36" s="152"/>
    </row>
    <row r="37" spans="2:9" s="137" customFormat="1" ht="12.75">
      <c r="B37" s="154" t="s">
        <v>139</v>
      </c>
      <c r="C37" s="155">
        <v>361</v>
      </c>
      <c r="D37" s="155">
        <v>600</v>
      </c>
      <c r="E37" s="155">
        <v>0</v>
      </c>
      <c r="F37" s="153">
        <f>SUM(C37:E37)</f>
        <v>961</v>
      </c>
      <c r="I37" s="152">
        <f>F37/2</f>
        <v>480.5</v>
      </c>
    </row>
    <row r="38" spans="2:9" s="137" customFormat="1" ht="12.75">
      <c r="B38" s="154" t="s">
        <v>140</v>
      </c>
      <c r="C38" s="155">
        <v>0</v>
      </c>
      <c r="D38" s="155">
        <v>0</v>
      </c>
      <c r="E38" s="155">
        <v>0</v>
      </c>
      <c r="F38" s="153">
        <f>SUM(C38:E38)</f>
        <v>0</v>
      </c>
      <c r="I38" s="152">
        <f>F38/2</f>
        <v>0</v>
      </c>
    </row>
    <row r="39" spans="2:9" s="138" customFormat="1" ht="12.75">
      <c r="B39" s="138" t="s">
        <v>52</v>
      </c>
      <c r="C39" s="156">
        <f>SUM(C37:C38)</f>
        <v>361</v>
      </c>
      <c r="D39" s="156">
        <f>SUM(D37:D38)</f>
        <v>600</v>
      </c>
      <c r="E39" s="156">
        <f>SUM(E37:E38)</f>
        <v>0</v>
      </c>
      <c r="F39" s="156">
        <f>SUM(F37:F38)</f>
        <v>961</v>
      </c>
      <c r="I39" s="156">
        <f>SUM(I37:I38)</f>
        <v>480.5</v>
      </c>
    </row>
    <row r="40" spans="3:9" s="137" customFormat="1" ht="12.75">
      <c r="C40" s="152">
        <f aca="true" t="shared" si="3" ref="C40:I40">C39+C35</f>
        <v>422</v>
      </c>
      <c r="D40" s="152">
        <f t="shared" si="3"/>
        <v>1155</v>
      </c>
      <c r="E40" s="152">
        <f t="shared" si="3"/>
        <v>0</v>
      </c>
      <c r="F40" s="152">
        <f t="shared" si="3"/>
        <v>1577</v>
      </c>
      <c r="G40" s="152">
        <f t="shared" si="3"/>
        <v>0</v>
      </c>
      <c r="H40" s="152">
        <f t="shared" si="3"/>
        <v>0</v>
      </c>
      <c r="I40" s="152">
        <f t="shared" si="3"/>
        <v>573.5</v>
      </c>
    </row>
    <row r="41" s="137" customFormat="1" ht="12.75">
      <c r="I41" s="167"/>
    </row>
    <row r="42" s="137" customFormat="1" ht="12.75">
      <c r="I42" s="167"/>
    </row>
    <row r="43" ht="12.75">
      <c r="I43" s="166"/>
    </row>
    <row r="44" ht="12.75">
      <c r="I44" s="166"/>
    </row>
    <row r="45" ht="12.75">
      <c r="I45" s="166"/>
    </row>
  </sheetData>
  <sheetProtection/>
  <mergeCells count="11">
    <mergeCell ref="E7:E8"/>
    <mergeCell ref="F7:F8"/>
    <mergeCell ref="A1:K1"/>
    <mergeCell ref="A2:K2"/>
    <mergeCell ref="A3:K3"/>
    <mergeCell ref="A4:K4"/>
    <mergeCell ref="C6:F6"/>
    <mergeCell ref="A6:A8"/>
    <mergeCell ref="B6:B8"/>
    <mergeCell ref="C7:C8"/>
    <mergeCell ref="D7:D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zoomScale="90" zoomScaleNormal="90" zoomScaleSheetLayoutView="115" workbookViewId="0" topLeftCell="A1">
      <selection activeCell="G9" sqref="G9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5" width="10.7109375" style="0" customWidth="1"/>
    <col min="6" max="6" width="11.421875" style="0" customWidth="1"/>
    <col min="7" max="7" width="16.00390625" style="0" customWidth="1"/>
    <col min="8" max="8" width="13.57421875" style="0" customWidth="1"/>
    <col min="9" max="9" width="10.7109375" style="0" customWidth="1"/>
    <col min="10" max="10" width="11.57421875" style="0" customWidth="1"/>
    <col min="11" max="11" width="12.8515625" style="0" customWidth="1"/>
    <col min="12" max="12" width="11.140625" style="0" bestFit="1" customWidth="1"/>
    <col min="13" max="13" width="16.28125" style="0" customWidth="1"/>
    <col min="15" max="15" width="17.7109375" style="0" customWidth="1"/>
    <col min="16" max="16" width="15.00390625" style="0" bestFit="1" customWidth="1"/>
  </cols>
  <sheetData>
    <row r="1" spans="1:11" ht="12.75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8.7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ht="18.75">
      <c r="A3" s="355" t="str">
        <f>TH!A3</f>
        <v>DI KABUPATEN PASER SEMESTER II TAHUN 2021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0" ht="12.75">
      <c r="A4" s="356"/>
      <c r="B4" s="356"/>
      <c r="C4" s="356"/>
      <c r="D4" s="356"/>
      <c r="E4" s="356"/>
      <c r="F4" s="356"/>
      <c r="G4" s="356"/>
      <c r="H4" s="356"/>
      <c r="I4" s="356"/>
      <c r="J4" s="356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2.75">
      <c r="A6" s="349" t="s">
        <v>3</v>
      </c>
      <c r="B6" s="349" t="s">
        <v>4</v>
      </c>
      <c r="C6" s="357" t="s">
        <v>5</v>
      </c>
      <c r="D6" s="357"/>
      <c r="E6" s="357"/>
      <c r="F6" s="358"/>
      <c r="G6" s="4" t="s">
        <v>6</v>
      </c>
      <c r="H6" s="26" t="s">
        <v>7</v>
      </c>
      <c r="I6" s="26" t="s">
        <v>8</v>
      </c>
      <c r="J6" s="4" t="s">
        <v>7</v>
      </c>
      <c r="K6" s="344" t="s">
        <v>54</v>
      </c>
    </row>
    <row r="7" spans="1:16" ht="12.75">
      <c r="A7" s="350"/>
      <c r="B7" s="350"/>
      <c r="C7" s="349" t="s">
        <v>13</v>
      </c>
      <c r="D7" s="349" t="s">
        <v>14</v>
      </c>
      <c r="E7" s="349" t="s">
        <v>15</v>
      </c>
      <c r="F7" s="352" t="s">
        <v>16</v>
      </c>
      <c r="G7" s="5" t="s">
        <v>17</v>
      </c>
      <c r="H7" s="27" t="s">
        <v>18</v>
      </c>
      <c r="I7" s="27" t="s">
        <v>19</v>
      </c>
      <c r="J7" s="5" t="s">
        <v>20</v>
      </c>
      <c r="K7" s="344"/>
      <c r="M7" s="37" t="s">
        <v>10</v>
      </c>
      <c r="N7" s="37" t="s">
        <v>11</v>
      </c>
      <c r="O7" s="37" t="s">
        <v>12</v>
      </c>
      <c r="P7" s="38"/>
    </row>
    <row r="8" spans="1:16" ht="12.75">
      <c r="A8" s="351"/>
      <c r="B8" s="351"/>
      <c r="C8" s="351"/>
      <c r="D8" s="351"/>
      <c r="E8" s="351"/>
      <c r="F8" s="353"/>
      <c r="G8" s="6"/>
      <c r="H8" s="28" t="s">
        <v>17</v>
      </c>
      <c r="I8" s="28" t="s">
        <v>21</v>
      </c>
      <c r="J8" s="6" t="s">
        <v>22</v>
      </c>
      <c r="K8" s="344"/>
      <c r="M8" s="38"/>
      <c r="N8" s="38"/>
      <c r="O8" s="38"/>
      <c r="P8" s="38"/>
    </row>
    <row r="9" spans="1:17" ht="19.5" customHeight="1">
      <c r="A9" s="7">
        <v>1</v>
      </c>
      <c r="B9" s="29" t="s">
        <v>24</v>
      </c>
      <c r="C9" s="8">
        <f>PB!C9+TG!C9+KU!C9+LI!C9+LK!C9+MK!C9+MS!C9+'BS'!C9+'BE'!C9+TH!C9</f>
        <v>18450.25</v>
      </c>
      <c r="D9" s="8">
        <f>PB!D9+TG!D9+KU!D9+LI!D9+LK!D9+MK!D9+MS!D9+'BS'!D9+'BE'!D9+TH!D9</f>
        <v>52261.45</v>
      </c>
      <c r="E9" s="8">
        <f>PB!E9+TG!E9+KU!E9+LI!E9+LK!E9+MK!E9+MS!E9+'BS'!E9+'BE'!E9+TH!E9</f>
        <v>3750</v>
      </c>
      <c r="F9" s="31">
        <f>SUM(C9:E9)</f>
        <v>74461.7</v>
      </c>
      <c r="G9" s="8">
        <f>PB!G9+TG!G9+KU!G9+LI!G9+LK!G9+MK!G9+MS!G9+'BS'!G9+'BE'!G9+TH!G9</f>
        <v>287041648</v>
      </c>
      <c r="H9" s="30">
        <f aca="true" t="shared" si="0" ref="H9:H14">G9/D9</f>
        <v>5492.416456106748</v>
      </c>
      <c r="I9" s="8">
        <f>PB!I9+TG!I9+KU!I9+LI!I9+LK!I9+MK!I9+MS!I9+'BS'!I9+'BE'!I9+TH!I9</f>
        <v>28028</v>
      </c>
      <c r="J9" s="8"/>
      <c r="K9" s="39" t="s">
        <v>25</v>
      </c>
      <c r="M9" s="40">
        <f>G9</f>
        <v>287041648</v>
      </c>
      <c r="N9" s="41">
        <v>0.2</v>
      </c>
      <c r="O9" s="42">
        <f>M9*N9</f>
        <v>57408329.6</v>
      </c>
      <c r="P9" s="43" t="s">
        <v>141</v>
      </c>
      <c r="Q9" t="s">
        <v>142</v>
      </c>
    </row>
    <row r="10" spans="1:16" ht="19.5" customHeight="1">
      <c r="A10" s="7">
        <f aca="true" t="shared" si="1" ref="A10:A22">A9+1</f>
        <v>2</v>
      </c>
      <c r="B10" s="29" t="s">
        <v>26</v>
      </c>
      <c r="C10" s="8">
        <f>PB!C10+TG!C10+KU!C10+LI!C10+LK!C10+MK!C10+MS!C10+'BS'!C10+'BE'!C10+TH!C10</f>
        <v>5860.5</v>
      </c>
      <c r="D10" s="8">
        <f>PB!D10+TG!D10+KU!D10+LI!D10+LK!D10+MK!D10+MS!D10+'BS'!D10+'BE'!D10+TH!D10</f>
        <v>5065.75</v>
      </c>
      <c r="E10" s="8">
        <f>PB!E10+TG!E10+KU!E10+LI!E10+LK!E10+MK!E10+MS!E10+'BS'!E10+'BE'!E10+TH!E10</f>
        <v>281</v>
      </c>
      <c r="F10" s="31">
        <f aca="true" t="shared" si="2" ref="F10:F22">SUM(C10:E10)</f>
        <v>11207.25</v>
      </c>
      <c r="G10" s="8">
        <f>PB!G10+TG!G10+KU!G10+LI!G10+LK!G10+MK!G10+MS!G10+'BS'!G10+'BE'!G10+TH!G10</f>
        <v>8022958</v>
      </c>
      <c r="H10" s="30">
        <f t="shared" si="0"/>
        <v>1583.7650890786163</v>
      </c>
      <c r="I10" s="8">
        <f>PB!I10+TG!I10+KU!I10+LI!I10+LK!I10+MK!I10+MS!I10+'BS'!I10+'BE'!I10+TH!I10</f>
        <v>7611</v>
      </c>
      <c r="J10" s="8"/>
      <c r="K10" s="39" t="s">
        <v>55</v>
      </c>
      <c r="M10" s="40">
        <f>G10</f>
        <v>8022958</v>
      </c>
      <c r="N10" s="41">
        <v>0.2</v>
      </c>
      <c r="O10" s="42">
        <f>M10*N10</f>
        <v>1604591.6</v>
      </c>
      <c r="P10" s="43"/>
    </row>
    <row r="11" spans="1:16" ht="19.5" customHeight="1">
      <c r="A11" s="7">
        <f t="shared" si="1"/>
        <v>3</v>
      </c>
      <c r="B11" s="29" t="s">
        <v>28</v>
      </c>
      <c r="C11" s="8">
        <f>PB!C11+TG!C11+KU!C11+LI!C11+LK!C11+MK!C11+MS!C11+'BS'!C11+'BE'!C11+TH!C11</f>
        <v>82.5</v>
      </c>
      <c r="D11" s="8">
        <f>PB!D11+TG!D11+KU!D11+LI!D11+LK!D11+MK!D11+MS!D11+'BS'!D11+'BE'!D11+TH!D11</f>
        <v>1856.5</v>
      </c>
      <c r="E11" s="8">
        <f>PB!E11+TG!E11+KU!E11+LI!E11+LK!E11+MK!E11+MS!E11+'BS'!E11+'BE'!E11+TH!E11</f>
        <v>362</v>
      </c>
      <c r="F11" s="31">
        <f t="shared" si="2"/>
        <v>2301</v>
      </c>
      <c r="G11" s="8">
        <f>PB!G11+TG!G11+KU!G11+LI!G11+LK!G11+MK!G11+MS!G11+'BS'!G11+'BE'!G11+TH!G11</f>
        <v>3283280</v>
      </c>
      <c r="H11" s="30">
        <f t="shared" si="0"/>
        <v>1768.5321842176138</v>
      </c>
      <c r="I11" s="8">
        <f>PB!I11+TG!I11+KU!I11+LI!I11+LK!I11+MK!I11+MS!I11+'BS'!I11+'BE'!I11+TH!I11</f>
        <v>8274</v>
      </c>
      <c r="J11" s="8"/>
      <c r="K11" s="39" t="s">
        <v>29</v>
      </c>
      <c r="L11" s="44" t="s">
        <v>30</v>
      </c>
      <c r="M11" s="45">
        <f>G11</f>
        <v>3283280</v>
      </c>
      <c r="N11" s="46">
        <v>4</v>
      </c>
      <c r="O11" s="47">
        <f>M11/N11</f>
        <v>820820</v>
      </c>
      <c r="P11" s="43">
        <f>M11/N11</f>
        <v>820820</v>
      </c>
    </row>
    <row r="12" spans="1:16" ht="19.5" customHeight="1">
      <c r="A12" s="7">
        <f t="shared" si="1"/>
        <v>4</v>
      </c>
      <c r="B12" s="29" t="s">
        <v>31</v>
      </c>
      <c r="C12" s="8">
        <f>PB!C12+TG!C12+KU!C12+LI!C12+LK!C12+MK!C12+MS!C12+'BS'!C12+'BE'!C12+TH!C12</f>
        <v>8</v>
      </c>
      <c r="D12" s="8">
        <f>PB!D12+TG!D12+KU!D12+LI!D12+LK!D12+MK!D12+MS!D12+'BS'!D12+'BE'!D12+TH!D12</f>
        <v>199.25</v>
      </c>
      <c r="E12" s="8">
        <f>PB!E12+TG!E12+KU!E12+LI!E12+LK!E12+MK!E12+MS!E12+'BS'!E12+'BE'!E12+TH!E12</f>
        <v>201.25</v>
      </c>
      <c r="F12" s="31">
        <f t="shared" si="2"/>
        <v>408.5</v>
      </c>
      <c r="G12" s="8" t="e">
        <f>PB!G12+TG!G12+KU!G12+LI!G12+LK!G12+MK!G12+MS!G12+'BS'!G12+'BE'!G12+TH!G12</f>
        <v>#VALUE!</v>
      </c>
      <c r="H12" s="30" t="e">
        <f t="shared" si="0"/>
        <v>#VALUE!</v>
      </c>
      <c r="I12" s="8">
        <f>PB!I12+TG!I12+KU!I12+LI!I12+LK!I12+MK!I12+MS!I12+'BS'!I12+'BE'!I12+TH!I12</f>
        <v>6542</v>
      </c>
      <c r="J12" s="8"/>
      <c r="K12" s="39"/>
      <c r="M12" s="45">
        <f>PB!S12+TG!N12+KU!Q12+LI!S12+LK!Q12+MK!N12+MS!P12+'BS'!M12+'BE'!M12+TH!Q12</f>
        <v>35860</v>
      </c>
      <c r="N12" s="41">
        <v>0.2</v>
      </c>
      <c r="O12" s="47">
        <f>M12*N12</f>
        <v>7172</v>
      </c>
      <c r="P12" s="38"/>
    </row>
    <row r="13" spans="1:16" ht="19.5" customHeight="1">
      <c r="A13" s="7">
        <f t="shared" si="1"/>
        <v>5</v>
      </c>
      <c r="B13" s="29" t="s">
        <v>33</v>
      </c>
      <c r="C13" s="8">
        <f>PB!C13+TG!C13+KU!C13+LI!C13+LK!C13+MK!C13+MS!C13+'BS'!C13+'BE'!C13+TH!C13</f>
        <v>22.75</v>
      </c>
      <c r="D13" s="8">
        <f>PB!D13+TG!D13+KU!D13+LI!D13+LK!D13+MK!D13+MS!D13+'BS'!D13+'BE'!D13+TH!D13</f>
        <v>56</v>
      </c>
      <c r="E13" s="8">
        <f>PB!E13+TG!E13+KU!E13+LI!E13+LK!E13+MK!E13+MS!E13+'BS'!E13+'BE'!E13+TH!E13</f>
        <v>6.75</v>
      </c>
      <c r="F13" s="31">
        <f t="shared" si="2"/>
        <v>85.5</v>
      </c>
      <c r="G13" s="8">
        <f>PB!G13+TG!G13+KU!G13+LI!G13+LK!G13+MK!G13+MS!G13+'BS'!G13+'BE'!G13+TH!G13</f>
        <v>14964</v>
      </c>
      <c r="H13" s="30">
        <f t="shared" si="0"/>
        <v>267.2142857142857</v>
      </c>
      <c r="I13" s="8">
        <f>PB!I13+TG!I13+KU!I13+LI!I13+LK!I13+MK!I13+MS!I13+'BS'!I13+'BE'!I13+TH!I13</f>
        <v>385</v>
      </c>
      <c r="J13" s="8"/>
      <c r="K13" s="39"/>
      <c r="M13" s="45">
        <f>PB!S13+TG!N13+KU!Q13+LI!S13+LK!Q13+MK!N13+MS!P13+'BS'!M13+'BE'!M13+TH!Q13</f>
        <v>4729.166666666667</v>
      </c>
      <c r="N13" s="41">
        <v>0.2</v>
      </c>
      <c r="O13" s="42">
        <f>M13*N13</f>
        <v>945.8333333333335</v>
      </c>
      <c r="P13" s="38"/>
    </row>
    <row r="14" spans="1:16" ht="19.5" customHeight="1">
      <c r="A14" s="7">
        <f t="shared" si="1"/>
        <v>6</v>
      </c>
      <c r="B14" s="29" t="s">
        <v>34</v>
      </c>
      <c r="C14" s="8">
        <f>PB!C14+TG!C14+KU!C14+LI!C14+LK!C14+MK!C14+MS!C14+'BS'!C14+'BE'!C14+TH!C14</f>
        <v>0</v>
      </c>
      <c r="D14" s="8">
        <f>PB!D14+TG!D14+KU!D14+LI!D14+LK!D14+MK!D14+MS!D14+'BS'!D14+'BE'!D14+TH!D14</f>
        <v>8.5</v>
      </c>
      <c r="E14" s="8">
        <f>PB!E14+TG!E14+KU!E14+LI!E14+LK!E14+MK!E14+MS!E14+'BS'!E14+'BE'!E14+TH!E14</f>
        <v>40</v>
      </c>
      <c r="F14" s="31">
        <f t="shared" si="2"/>
        <v>48.5</v>
      </c>
      <c r="G14" s="8">
        <f>PB!G14+TG!G14+KU!G14+LI!G14+LK!G14+MK!G14+MS!G14+'BS'!G14+'BE'!G14+TH!G14</f>
        <v>2015</v>
      </c>
      <c r="H14" s="30">
        <f t="shared" si="0"/>
        <v>237.05882352941177</v>
      </c>
      <c r="I14" s="8">
        <f>PB!I14+TG!I14+KU!I14+LI!I14+LK!I14+MK!I14+MS!I14+'BS'!I14+'BE'!I14+TH!I14</f>
        <v>110</v>
      </c>
      <c r="J14" s="8"/>
      <c r="K14" s="39"/>
      <c r="M14" s="45">
        <f>G14</f>
        <v>2015</v>
      </c>
      <c r="N14" s="41">
        <v>0.33</v>
      </c>
      <c r="O14" s="42">
        <f>M14*N14</f>
        <v>664.95</v>
      </c>
      <c r="P14" s="43">
        <f>PB!U14+TG!P14+KU!S14+LI!U14+LK!S14+MK!P14+MS!R14+'BS'!O14+'BE'!Q14+TH!S14</f>
        <v>1745.7</v>
      </c>
    </row>
    <row r="15" spans="1:16" ht="19.5" customHeight="1">
      <c r="A15" s="7">
        <f t="shared" si="1"/>
        <v>7</v>
      </c>
      <c r="B15" s="29" t="s">
        <v>35</v>
      </c>
      <c r="C15" s="8">
        <f>PB!C15+TG!C15+KU!C15+LI!C15+LK!C15+MK!C15+MS!C15+'BS'!C15+'BE'!C15+TH!C15</f>
        <v>0</v>
      </c>
      <c r="D15" s="8">
        <f>PB!D15+TG!D15+KU!D15+LI!D15+LK!D15+MK!D15+MS!D15+'BS'!D15+'BE'!D15+TH!D15</f>
        <v>0</v>
      </c>
      <c r="E15" s="8">
        <f>PB!E15+TG!E15+KU!E15+LI!E15+LK!E15+MK!E15+MS!E15+'BS'!E15+'BE'!E15+TH!E15</f>
        <v>0</v>
      </c>
      <c r="F15" s="31">
        <f t="shared" si="2"/>
        <v>0</v>
      </c>
      <c r="G15" s="8">
        <f>PB!G15+TG!G15+KU!G15+LI!G15+LK!G15+MK!G15+MS!G15+'BS'!G15+'BE'!G15+TH!G15</f>
        <v>0</v>
      </c>
      <c r="H15" s="30">
        <v>0</v>
      </c>
      <c r="I15" s="8">
        <f>PB!I15+TG!I15+KU!I15+LI!I15+LK!I15+MK!I15+MS!I15+'BS'!I15+'BE'!I15+TH!I15</f>
        <v>0</v>
      </c>
      <c r="J15" s="8"/>
      <c r="K15" s="48"/>
      <c r="M15" s="49"/>
      <c r="N15" s="43"/>
      <c r="O15" s="38"/>
      <c r="P15" s="38"/>
    </row>
    <row r="16" spans="1:16" ht="19.5" customHeight="1">
      <c r="A16" s="7">
        <f t="shared" si="1"/>
        <v>8</v>
      </c>
      <c r="B16" s="29" t="s">
        <v>36</v>
      </c>
      <c r="C16" s="8">
        <f>PB!C16+TG!C16+KU!C16+LI!C16+LK!C16+MK!C16+MS!C16+'BS'!C16+'BE'!C16+TH!C16</f>
        <v>15.25</v>
      </c>
      <c r="D16" s="8">
        <f>PB!D16+TG!D16+KU!D16+LI!D16+LK!D16+MK!D16+MS!D16+'BS'!D16+'BE'!D16+TH!D16</f>
        <v>31.25</v>
      </c>
      <c r="E16" s="8">
        <f>PB!E16+TG!E16+KU!E16+LI!E16+LK!E16+MK!E16+MS!E16+'BS'!E16+'BE'!E16+TH!E16</f>
        <v>6</v>
      </c>
      <c r="F16" s="31">
        <f t="shared" si="2"/>
        <v>52.5</v>
      </c>
      <c r="G16" s="8">
        <f>PB!G16+TG!G16+KU!G16+LI!G16+LK!G16+MK!G16+MS!G16+'BS'!G16+'BE'!G16+TH!G16</f>
        <v>85483</v>
      </c>
      <c r="H16" s="30">
        <f aca="true" t="shared" si="3" ref="H16:H22">G16/D16</f>
        <v>2735.456</v>
      </c>
      <c r="I16" s="8">
        <f>PB!I16+TG!I16+KU!I16+LI!I16+LK!I16+MK!I16+MS!I16+'BS'!I16+'BE'!I16+TH!I16</f>
        <v>164</v>
      </c>
      <c r="J16" s="8"/>
      <c r="K16" s="48"/>
      <c r="M16" s="50"/>
      <c r="N16" s="43"/>
      <c r="O16" s="38"/>
      <c r="P16" s="38"/>
    </row>
    <row r="17" spans="1:16" ht="19.5" customHeight="1">
      <c r="A17" s="7">
        <f t="shared" si="1"/>
        <v>9</v>
      </c>
      <c r="B17" s="29" t="s">
        <v>37</v>
      </c>
      <c r="C17" s="8">
        <f>PB!C17+TG!C17+KU!C17+LI!C17+LK!C17+MK!C17+MS!C17+'BS'!C17+'BE'!C17+TH!C17</f>
        <v>0</v>
      </c>
      <c r="D17" s="8">
        <f>PB!D17+TG!D17+KU!D17+LI!D17+LK!D17+MK!D17+MS!D17+'BS'!D17+'BE'!D17+TH!D17</f>
        <v>1.5</v>
      </c>
      <c r="E17" s="8">
        <f>PB!E17+TG!E17+KU!E17+LI!E17+LK!E17+MK!E17+MS!E17+'BS'!E17+'BE'!E17+TH!E17</f>
        <v>1.25</v>
      </c>
      <c r="F17" s="31">
        <f t="shared" si="2"/>
        <v>2.75</v>
      </c>
      <c r="G17" s="8">
        <f>PB!G17+TG!G17+KU!G17+LI!G17+LK!G17+MK!G17+MS!G17+'BS'!G17+'BE'!G17+TH!G17</f>
        <v>973</v>
      </c>
      <c r="H17" s="30">
        <f t="shared" si="3"/>
        <v>648.6666666666666</v>
      </c>
      <c r="I17" s="8">
        <f>PB!I17+TG!I17+KU!I17+LI!I17+LK!I17+MK!I17+MS!I17+'BS'!I17+'BE'!I17+TH!I17</f>
        <v>20</v>
      </c>
      <c r="J17" s="8"/>
      <c r="K17" s="48"/>
      <c r="M17" s="50"/>
      <c r="N17" s="43"/>
      <c r="O17" s="38"/>
      <c r="P17" s="38"/>
    </row>
    <row r="18" spans="1:16" ht="19.5" customHeight="1">
      <c r="A18" s="7">
        <f t="shared" si="1"/>
        <v>10</v>
      </c>
      <c r="B18" s="29" t="s">
        <v>38</v>
      </c>
      <c r="C18" s="8">
        <f>PB!C18+TG!C18+KU!C18+LI!C18+LK!C18+MK!C18+MS!C18+'BS'!C18+'BE'!C18+TH!C18</f>
        <v>11</v>
      </c>
      <c r="D18" s="8">
        <f>PB!D18+TG!D18+KU!D18+LI!D18+LK!D18+MK!D18+MS!D18+'BS'!D18+'BE'!D18+TH!D18</f>
        <v>29</v>
      </c>
      <c r="E18" s="8">
        <f>PB!E18+TG!E18+KU!E18+LI!E18+LK!E18+MK!E18+MS!E18+'BS'!E18+'BE'!E18+TH!E18</f>
        <v>4.25</v>
      </c>
      <c r="F18" s="31">
        <f t="shared" si="2"/>
        <v>44.25</v>
      </c>
      <c r="G18" s="8">
        <f>PB!G18+TG!G18+KU!G18+LI!G18+LK!G18+MK!G18+MS!G18+'BS'!G18+'BE'!G18+TH!G18</f>
        <v>7735</v>
      </c>
      <c r="H18" s="30">
        <f t="shared" si="3"/>
        <v>266.7241379310345</v>
      </c>
      <c r="I18" s="8">
        <f>PB!I18+TG!I18+KU!I18+LI!I18+LK!I18+MK!I18+MS!I18+'BS'!I18+'BE'!I18+TH!I18</f>
        <v>214</v>
      </c>
      <c r="J18" s="8"/>
      <c r="K18" s="48"/>
      <c r="M18" s="50"/>
      <c r="N18" s="43"/>
      <c r="O18" s="38"/>
      <c r="P18" s="38"/>
    </row>
    <row r="19" spans="1:16" ht="19.5" customHeight="1">
      <c r="A19" s="7">
        <f t="shared" si="1"/>
        <v>11</v>
      </c>
      <c r="B19" s="29" t="s">
        <v>40</v>
      </c>
      <c r="C19" s="8">
        <f>PB!C19+TG!C19+KU!C19+LI!C19+LK!C19+MK!C19+MS!C19+'BS'!C19+'BE'!C19+TH!C19</f>
        <v>0</v>
      </c>
      <c r="D19" s="8">
        <f>PB!D19+TG!D19+KU!D19+LI!D19+LK!D19+MK!D19+MS!D19+'BS'!D19+'BE'!D19+TH!D19</f>
        <v>1.5</v>
      </c>
      <c r="E19" s="8">
        <f>PB!E19+TG!E19+KU!E19+LI!E19+LK!E19+MK!E19+MS!E19+'BS'!E19+'BE'!E19+TH!E19</f>
        <v>0.25</v>
      </c>
      <c r="F19" s="31">
        <f t="shared" si="2"/>
        <v>1.75</v>
      </c>
      <c r="G19" s="8">
        <f>PB!G19+TG!G19+KU!G19+LI!G19+LK!G19+MK!G19+MS!G19+'BS'!G19+'BE'!G19+TH!G19</f>
        <v>750</v>
      </c>
      <c r="H19" s="32">
        <f t="shared" si="3"/>
        <v>500</v>
      </c>
      <c r="I19" s="8">
        <f>PB!I19+TG!I19+KU!I19+LI!I19+LK!I19+MK!I19+MS!I19+'BS'!I19+'BE'!I19+TH!I19</f>
        <v>17</v>
      </c>
      <c r="J19" s="8"/>
      <c r="K19" s="51"/>
      <c r="M19" s="45"/>
      <c r="N19" s="43"/>
      <c r="O19" s="38"/>
      <c r="P19" s="38"/>
    </row>
    <row r="20" spans="1:16" ht="19.5" customHeight="1">
      <c r="A20" s="7">
        <f t="shared" si="1"/>
        <v>12</v>
      </c>
      <c r="B20" s="29" t="s">
        <v>41</v>
      </c>
      <c r="C20" s="8">
        <f>PB!C20+TG!C20+KU!C20+LI!C20+LK!C20+MK!C20+MS!C20+'BS'!C20+'BE'!C20+TH!C20</f>
        <v>0</v>
      </c>
      <c r="D20" s="8">
        <f>PB!D20+TG!D20+KU!D20+LI!D20+LK!D20+MK!D20+MS!D20+'BS'!D20+'BE'!D20+TH!D20</f>
        <v>0</v>
      </c>
      <c r="E20" s="8">
        <f>PB!E20+TG!E20+KU!E20+LI!E20+LK!E20+MK!E20+MS!E20+'BS'!E20+'BE'!E20+TH!E20</f>
        <v>0</v>
      </c>
      <c r="F20" s="31">
        <f t="shared" si="2"/>
        <v>0</v>
      </c>
      <c r="G20" s="8">
        <f>PB!G20+TG!G20+KU!G20+LI!G20+LK!G20+MK!G20+MS!G20+'BS'!G20+'BE'!G20+TH!G20</f>
        <v>0</v>
      </c>
      <c r="H20" s="32" t="e">
        <f t="shared" si="3"/>
        <v>#DIV/0!</v>
      </c>
      <c r="I20" s="8">
        <f>PB!I20+TG!I20+KU!I20+LI!I20+LK!I20+MK!I20+MS!I20+'BS'!I20+'BE'!I20+TH!I20</f>
        <v>0</v>
      </c>
      <c r="J20" s="8"/>
      <c r="K20" s="51"/>
      <c r="M20" s="50"/>
      <c r="N20" s="43"/>
      <c r="O20" s="38"/>
      <c r="P20" s="38"/>
    </row>
    <row r="21" spans="1:16" ht="19.5" customHeight="1">
      <c r="A21" s="7">
        <f t="shared" si="1"/>
        <v>13</v>
      </c>
      <c r="B21" s="29" t="s">
        <v>42</v>
      </c>
      <c r="C21" s="8">
        <f>PB!C21+TG!C21+KU!C21+LI!C21+LK!C21+MK!C21+MS!C21+'BS'!C21+'BE'!C21+TH!C21</f>
        <v>0</v>
      </c>
      <c r="D21" s="8">
        <f>PB!D21+TG!D21+KU!D21+LI!D21+LK!D21+MK!D21+MS!D21+'BS'!D21+'BE'!D21+TH!D21</f>
        <v>0</v>
      </c>
      <c r="E21" s="8">
        <f>PB!E21+TG!E21+KU!E21+LI!E21+LK!E21+MK!E21+MS!E21+'BS'!E21+'BE'!E21+TH!E21</f>
        <v>0.25</v>
      </c>
      <c r="F21" s="31">
        <f t="shared" si="2"/>
        <v>0.25</v>
      </c>
      <c r="G21" s="8">
        <f>PB!G21+TG!G21+KU!G21+LI!G21+LK!G21+MK!G21+MS!G21+'BS'!G21+'BE'!G21+TH!G21</f>
        <v>0</v>
      </c>
      <c r="H21" s="32" t="e">
        <f t="shared" si="3"/>
        <v>#DIV/0!</v>
      </c>
      <c r="I21" s="8">
        <f>PB!I21+TG!I21+KU!I21+LI!I21+LK!I21+MK!I21+MS!I21+'BS'!I21+'BE'!I21+TH!I21</f>
        <v>8</v>
      </c>
      <c r="J21" s="8"/>
      <c r="K21" s="51"/>
      <c r="M21" s="50"/>
      <c r="N21" s="43"/>
      <c r="O21" s="38"/>
      <c r="P21" s="38"/>
    </row>
    <row r="22" spans="1:16" ht="19.5" customHeight="1">
      <c r="A22" s="7">
        <f t="shared" si="1"/>
        <v>14</v>
      </c>
      <c r="B22" s="29" t="s">
        <v>43</v>
      </c>
      <c r="C22" s="8">
        <f>PB!C22+TG!C22+KU!C22+LI!C22+LK!C22+MK!C22+MS!C22+'BS'!C22+'BE'!C22+TH!C22</f>
        <v>4.5</v>
      </c>
      <c r="D22" s="8">
        <f>PB!D22+TG!D22+KU!D22+LI!D22+LK!D22+MK!D22+MS!D22+'BS'!D22+'BE'!D22+TH!D22</f>
        <v>6.5</v>
      </c>
      <c r="E22" s="8">
        <f>PB!E22+TG!E22+KU!E22+LI!E22+LK!E22+MK!E22+MS!E22+'BS'!E22+'BE'!E22+TH!E22</f>
        <v>17</v>
      </c>
      <c r="F22" s="31">
        <f t="shared" si="2"/>
        <v>28</v>
      </c>
      <c r="G22" s="8">
        <f>PB!G22+TG!G22+KU!G22+LI!G22+LK!G22+MK!G22+MS!G22+'BS'!G22+'BE'!G22+TH!G22</f>
        <v>9950</v>
      </c>
      <c r="H22" s="32">
        <f t="shared" si="3"/>
        <v>1530.7692307692307</v>
      </c>
      <c r="I22" s="8">
        <f>PB!I22+TG!I22+KU!I22+LI!I22+LK!I22+MK!I22+MS!I22+'BS'!I22+'BE'!I22+TH!I22</f>
        <v>78</v>
      </c>
      <c r="J22" s="8"/>
      <c r="K22" s="51"/>
      <c r="M22" s="38"/>
      <c r="N22" s="38"/>
      <c r="O22" s="38"/>
      <c r="P22" s="38"/>
    </row>
    <row r="23" spans="1:11" ht="19.5" customHeight="1">
      <c r="A23" s="3"/>
      <c r="B23" s="3" t="s">
        <v>16</v>
      </c>
      <c r="C23" s="33">
        <f>SUM(C9:C22)</f>
        <v>24454.75</v>
      </c>
      <c r="D23" s="34">
        <f>SUM(D9:D22)</f>
        <v>59517.2</v>
      </c>
      <c r="E23" s="33">
        <f>SUM(E9:E22)</f>
        <v>4670</v>
      </c>
      <c r="F23" s="34">
        <f>SUM(F9:F22)</f>
        <v>88641.95</v>
      </c>
      <c r="G23" s="34" t="e">
        <f>SUM(G9:G22)</f>
        <v>#VALUE!</v>
      </c>
      <c r="H23" s="34"/>
      <c r="I23" s="15">
        <f>SUM(I9:I22)</f>
        <v>51451</v>
      </c>
      <c r="J23" s="52"/>
      <c r="K23" s="53"/>
    </row>
    <row r="26" spans="2:9" ht="12.75">
      <c r="B26" t="s">
        <v>143</v>
      </c>
      <c r="C26" s="22">
        <f>SUM(C15:C22)</f>
        <v>30.75</v>
      </c>
      <c r="D26" s="22">
        <f aca="true" t="shared" si="4" ref="D26:I26">SUM(D15:D22)</f>
        <v>69.75</v>
      </c>
      <c r="E26" s="22">
        <f t="shared" si="4"/>
        <v>29</v>
      </c>
      <c r="F26" s="22">
        <f t="shared" si="4"/>
        <v>129.5</v>
      </c>
      <c r="G26" s="22">
        <f t="shared" si="4"/>
        <v>104891</v>
      </c>
      <c r="H26" s="22" t="e">
        <f t="shared" si="4"/>
        <v>#DIV/0!</v>
      </c>
      <c r="I26" s="22">
        <f t="shared" si="4"/>
        <v>501</v>
      </c>
    </row>
    <row r="27" ht="12.75">
      <c r="L27" s="22">
        <f>C28-C9</f>
        <v>15255.75</v>
      </c>
    </row>
    <row r="28" spans="3:11" ht="12.75">
      <c r="C28" s="35">
        <v>33706</v>
      </c>
      <c r="K28" s="22"/>
    </row>
    <row r="29" spans="3:7" ht="12.75">
      <c r="C29" s="22">
        <v>15730</v>
      </c>
      <c r="G29">
        <v>8250000</v>
      </c>
    </row>
    <row r="30" ht="12.75">
      <c r="G30" s="22">
        <f>G29-G10</f>
        <v>227042</v>
      </c>
    </row>
    <row r="31" ht="12.75">
      <c r="C31" s="22" t="e">
        <f>C29-C34</f>
        <v>#REF!</v>
      </c>
    </row>
    <row r="34" spans="3:9" ht="12.75">
      <c r="C34" s="22" t="e">
        <f>PB!C40+TG!C34+KU!C35+LI!C36+LK!C38+MK!C34+MS!C34+'BS'!C36+'BE'!C42+TH!#REF!</f>
        <v>#REF!</v>
      </c>
      <c r="D34" t="e">
        <f>PB!D40+TG!D34+KU!D35+LI!D36+LK!D38+MK!D34+MS!D34+'BS'!D36+'BE'!D42+TH!#REF!</f>
        <v>#REF!</v>
      </c>
      <c r="E34" t="e">
        <f>PB!E40+TG!E34+KU!E35+LI!E36+LK!E38+MK!E34+MS!E34+'BS'!E36+'BE'!E42+TH!#REF!</f>
        <v>#REF!</v>
      </c>
      <c r="F34" t="e">
        <f>PB!F40+TG!F34+KU!F35+LI!F36+LK!F38+MK!F34+MS!F34+'BS'!F36+'BE'!F42+TH!#REF!</f>
        <v>#REF!</v>
      </c>
      <c r="G34" t="e">
        <f>PB!G40+TG!G34+KU!G35+LI!G36+LK!G38+MK!G34+MS!G34+'BS'!G36+'BE'!G42+TH!#REF!</f>
        <v>#REF!</v>
      </c>
      <c r="H34" t="e">
        <f>PB!H40+TG!H34+KU!H35+LI!H36+LK!H38+MK!H34+MS!H34+'BS'!H36+'BE'!H42+TH!#REF!</f>
        <v>#REF!</v>
      </c>
      <c r="I34" t="e">
        <f>PB!I40+TG!I34+KU!I35+LI!I36+LK!I38+MK!I34+MS!I34+'BS'!I36+'BE'!I42+TH!#REF!</f>
        <v>#REF!</v>
      </c>
    </row>
    <row r="35" spans="3:6" ht="12.75">
      <c r="C35" s="22" t="e">
        <f>PB!C41+TG!C35+KU!C36+LI!C37+LK!C39+MK!C35+MS!C35+'BS'!C37+'BE'!C43+TH!#REF!</f>
        <v>#REF!</v>
      </c>
      <c r="D35" s="8">
        <v>36197</v>
      </c>
      <c r="E35" s="8">
        <v>1237</v>
      </c>
      <c r="F35" s="22" t="e">
        <f>SUM(C35:E35)</f>
        <v>#REF!</v>
      </c>
    </row>
    <row r="38" spans="3:6" ht="12.75">
      <c r="C38" s="8">
        <v>33706</v>
      </c>
      <c r="D38" s="8">
        <v>36197</v>
      </c>
      <c r="E38" s="8">
        <v>1237</v>
      </c>
      <c r="F38" s="31">
        <f>SUM(C38:E38)</f>
        <v>71140</v>
      </c>
    </row>
    <row r="40" spans="3:9" ht="12.75">
      <c r="C40" s="133">
        <v>26758</v>
      </c>
      <c r="D40" s="134">
        <v>35284</v>
      </c>
      <c r="E40" s="134">
        <v>17171</v>
      </c>
      <c r="F40" s="135">
        <f>SUM(C40:E40)</f>
        <v>79213</v>
      </c>
      <c r="G40" s="134">
        <v>746734650</v>
      </c>
      <c r="H40" s="136">
        <f>G40/D40</f>
        <v>21163.54863394173</v>
      </c>
      <c r="I40" s="135">
        <f>H40/12</f>
        <v>1763.6290528284774</v>
      </c>
    </row>
  </sheetData>
  <sheetProtection/>
  <mergeCells count="12">
    <mergeCell ref="A1:K1"/>
    <mergeCell ref="A2:K2"/>
    <mergeCell ref="A3:K3"/>
    <mergeCell ref="A4:J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9"/>
  <sheetViews>
    <sheetView zoomScaleSheetLayoutView="100" workbookViewId="0" topLeftCell="A5">
      <selection activeCell="M9" sqref="M9"/>
    </sheetView>
  </sheetViews>
  <sheetFormatPr defaultColWidth="9.140625" defaultRowHeight="12.75"/>
  <cols>
    <col min="1" max="1" width="4.8515625" style="91" customWidth="1"/>
    <col min="2" max="2" width="19.140625" style="91" customWidth="1"/>
    <col min="3" max="3" width="11.140625" style="91" customWidth="1"/>
    <col min="4" max="4" width="10.140625" style="91" customWidth="1"/>
    <col min="5" max="5" width="9.140625" style="91" customWidth="1"/>
    <col min="6" max="6" width="10.00390625" style="91" customWidth="1"/>
    <col min="7" max="7" width="16.28125" style="91" customWidth="1"/>
    <col min="8" max="8" width="10.7109375" style="91" customWidth="1"/>
    <col min="9" max="9" width="8.28125" style="91" customWidth="1"/>
    <col min="10" max="10" width="9.57421875" style="91" customWidth="1"/>
    <col min="11" max="12" width="13.140625" style="112" customWidth="1"/>
    <col min="13" max="14" width="9.140625" style="112" customWidth="1"/>
    <col min="15" max="15" width="13.140625" style="112" customWidth="1"/>
    <col min="16" max="16" width="13.8515625" style="112" customWidth="1"/>
    <col min="17" max="17" width="12.8515625" style="112" bestFit="1" customWidth="1"/>
    <col min="18" max="25" width="9.140625" style="112" customWidth="1"/>
    <col min="26" max="16384" width="9.140625" style="91" customWidth="1"/>
  </cols>
  <sheetData>
    <row r="1" spans="1:12" ht="24.75" customHeight="1">
      <c r="A1" s="359" t="s">
        <v>144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2" ht="24.75" customHeight="1">
      <c r="A2" s="359" t="s">
        <v>145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24.75" customHeight="1">
      <c r="A3" s="359" t="s">
        <v>190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</row>
    <row r="4" spans="1:12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5" customHeight="1">
      <c r="A5" s="360" t="s">
        <v>3</v>
      </c>
      <c r="B5" s="360" t="s">
        <v>146</v>
      </c>
      <c r="C5" s="362" t="s">
        <v>5</v>
      </c>
      <c r="D5" s="362"/>
      <c r="E5" s="362"/>
      <c r="F5" s="362"/>
      <c r="G5" s="114" t="s">
        <v>6</v>
      </c>
      <c r="H5" s="114" t="s">
        <v>7</v>
      </c>
      <c r="I5" s="114" t="s">
        <v>8</v>
      </c>
      <c r="J5" s="114"/>
      <c r="K5" s="333" t="s">
        <v>147</v>
      </c>
      <c r="L5" s="333" t="s">
        <v>148</v>
      </c>
    </row>
    <row r="6" spans="1:12" ht="15" customHeight="1">
      <c r="A6" s="363"/>
      <c r="B6" s="363"/>
      <c r="C6" s="360" t="s">
        <v>13</v>
      </c>
      <c r="D6" s="360" t="s">
        <v>14</v>
      </c>
      <c r="E6" s="360" t="s">
        <v>15</v>
      </c>
      <c r="F6" s="360" t="s">
        <v>16</v>
      </c>
      <c r="G6" s="100" t="s">
        <v>17</v>
      </c>
      <c r="H6" s="100" t="s">
        <v>18</v>
      </c>
      <c r="I6" s="100" t="s">
        <v>19</v>
      </c>
      <c r="J6" s="100" t="s">
        <v>149</v>
      </c>
      <c r="K6" s="333"/>
      <c r="L6" s="333"/>
    </row>
    <row r="7" spans="1:12" ht="15" customHeight="1">
      <c r="A7" s="361"/>
      <c r="B7" s="361"/>
      <c r="C7" s="361"/>
      <c r="D7" s="361"/>
      <c r="E7" s="361"/>
      <c r="F7" s="361"/>
      <c r="G7" s="115"/>
      <c r="H7" s="115" t="s">
        <v>17</v>
      </c>
      <c r="I7" s="115" t="s">
        <v>21</v>
      </c>
      <c r="J7" s="115"/>
      <c r="K7" s="333"/>
      <c r="L7" s="333"/>
    </row>
    <row r="8" spans="1:24" ht="19.5" customHeight="1">
      <c r="A8" s="116">
        <v>1</v>
      </c>
      <c r="B8" s="8" t="s">
        <v>150</v>
      </c>
      <c r="C8" s="117">
        <v>346</v>
      </c>
      <c r="D8" s="16">
        <v>12414</v>
      </c>
      <c r="E8" s="16"/>
      <c r="F8" s="118">
        <f>SUM(C8:E8)</f>
        <v>12760</v>
      </c>
      <c r="G8" s="16">
        <v>191175600</v>
      </c>
      <c r="H8" s="16">
        <f>G8/D8</f>
        <v>15400</v>
      </c>
      <c r="I8" s="16"/>
      <c r="J8" s="16"/>
      <c r="K8" s="318">
        <f>G8*20%/1000</f>
        <v>38235.12</v>
      </c>
      <c r="L8" s="9">
        <f>G8*4.8%/1000</f>
        <v>9176.428800000002</v>
      </c>
      <c r="N8" s="112">
        <v>12414</v>
      </c>
      <c r="O8" s="128">
        <v>7750</v>
      </c>
      <c r="P8" s="129">
        <f>O8*N8</f>
        <v>96208500</v>
      </c>
      <c r="Q8" s="129">
        <f>P8+G8</f>
        <v>287384100</v>
      </c>
      <c r="T8" s="112">
        <v>6300</v>
      </c>
      <c r="U8" s="112">
        <v>4000</v>
      </c>
      <c r="V8" s="112">
        <v>64</v>
      </c>
      <c r="W8" s="112">
        <v>900</v>
      </c>
      <c r="X8" s="132">
        <f>SUM(T8:W8)</f>
        <v>11264</v>
      </c>
    </row>
    <row r="9" spans="1:17" ht="19.5" customHeight="1">
      <c r="A9" s="116">
        <f aca="true" t="shared" si="0" ref="A9:A17">A8+1</f>
        <v>2</v>
      </c>
      <c r="B9" s="8" t="s">
        <v>151</v>
      </c>
      <c r="C9" s="8">
        <v>39</v>
      </c>
      <c r="D9" s="8">
        <v>1805</v>
      </c>
      <c r="E9" s="8">
        <v>0</v>
      </c>
      <c r="F9" s="118">
        <f>SUM(C9:E9)</f>
        <v>1844</v>
      </c>
      <c r="G9" s="16">
        <v>19133000</v>
      </c>
      <c r="H9" s="16">
        <f>G9/D9</f>
        <v>10600</v>
      </c>
      <c r="I9" s="16"/>
      <c r="J9" s="16"/>
      <c r="K9" s="318">
        <f aca="true" t="shared" si="1" ref="K9:K17">G9*20%/1000</f>
        <v>3826.6</v>
      </c>
      <c r="L9" s="9">
        <f aca="true" t="shared" si="2" ref="L9:L18">G9*4.8%/1000</f>
        <v>918.384</v>
      </c>
      <c r="N9" s="112">
        <v>1805</v>
      </c>
      <c r="O9" s="128">
        <v>5350</v>
      </c>
      <c r="P9" s="129">
        <f aca="true" t="shared" si="3" ref="P9:P17">O9*N9</f>
        <v>9656750</v>
      </c>
      <c r="Q9" s="129">
        <f aca="true" t="shared" si="4" ref="Q9:Q17">P9+G9</f>
        <v>28789750</v>
      </c>
    </row>
    <row r="10" spans="1:17" ht="19.5" customHeight="1">
      <c r="A10" s="116">
        <f t="shared" si="0"/>
        <v>3</v>
      </c>
      <c r="B10" s="8" t="s">
        <v>152</v>
      </c>
      <c r="C10" s="17">
        <v>200</v>
      </c>
      <c r="D10" s="17">
        <v>2000</v>
      </c>
      <c r="E10" s="119">
        <v>0</v>
      </c>
      <c r="F10" s="118">
        <f aca="true" t="shared" si="5" ref="F10:F17">SUM(C10:E10)</f>
        <v>2200</v>
      </c>
      <c r="G10" s="16">
        <v>30310000</v>
      </c>
      <c r="H10" s="16">
        <f>G10/D10</f>
        <v>15155</v>
      </c>
      <c r="I10" s="16"/>
      <c r="J10" s="16"/>
      <c r="K10" s="318">
        <f t="shared" si="1"/>
        <v>6062</v>
      </c>
      <c r="L10" s="9">
        <f t="shared" si="2"/>
        <v>1454.88</v>
      </c>
      <c r="N10" s="112">
        <v>2000</v>
      </c>
      <c r="O10" s="128">
        <v>7600</v>
      </c>
      <c r="P10" s="129">
        <f t="shared" si="3"/>
        <v>15200000</v>
      </c>
      <c r="Q10" s="129">
        <f t="shared" si="4"/>
        <v>45510000</v>
      </c>
    </row>
    <row r="11" spans="1:17" ht="19.5" customHeight="1">
      <c r="A11" s="116">
        <f t="shared" si="0"/>
        <v>4</v>
      </c>
      <c r="B11" s="8" t="s">
        <v>153</v>
      </c>
      <c r="C11" s="16">
        <v>0</v>
      </c>
      <c r="D11" s="16">
        <v>2491</v>
      </c>
      <c r="E11" s="16"/>
      <c r="F11" s="118">
        <f t="shared" si="5"/>
        <v>2491</v>
      </c>
      <c r="G11" s="16">
        <v>37489550</v>
      </c>
      <c r="H11" s="16">
        <f>G11/D11</f>
        <v>15050</v>
      </c>
      <c r="I11" s="16"/>
      <c r="J11" s="16"/>
      <c r="K11" s="318">
        <f t="shared" si="1"/>
        <v>7497.91</v>
      </c>
      <c r="L11" s="9">
        <f t="shared" si="2"/>
        <v>1799.4984000000002</v>
      </c>
      <c r="N11" s="112">
        <v>2491</v>
      </c>
      <c r="O11" s="128">
        <v>7550</v>
      </c>
      <c r="P11" s="129">
        <f t="shared" si="3"/>
        <v>18807050</v>
      </c>
      <c r="Q11" s="129">
        <f t="shared" si="4"/>
        <v>56296600</v>
      </c>
    </row>
    <row r="12" spans="1:17" ht="19.5" customHeight="1">
      <c r="A12" s="116">
        <f t="shared" si="0"/>
        <v>5</v>
      </c>
      <c r="B12" s="8" t="s">
        <v>154</v>
      </c>
      <c r="C12" s="16">
        <v>1376</v>
      </c>
      <c r="D12" s="16">
        <v>8656</v>
      </c>
      <c r="E12" s="16"/>
      <c r="F12" s="118">
        <f t="shared" si="5"/>
        <v>10032</v>
      </c>
      <c r="G12" s="16">
        <v>101150100</v>
      </c>
      <c r="H12" s="16">
        <f>G12/D12</f>
        <v>11685.547597042514</v>
      </c>
      <c r="I12" s="16"/>
      <c r="J12" s="16"/>
      <c r="K12" s="318">
        <f t="shared" si="1"/>
        <v>20230.02</v>
      </c>
      <c r="L12" s="9">
        <f t="shared" si="2"/>
        <v>4855.2047999999995</v>
      </c>
      <c r="N12" s="112">
        <v>8656</v>
      </c>
      <c r="O12" s="128">
        <v>5850</v>
      </c>
      <c r="P12" s="129">
        <f t="shared" si="3"/>
        <v>50637600</v>
      </c>
      <c r="Q12" s="129">
        <f t="shared" si="4"/>
        <v>151787700</v>
      </c>
    </row>
    <row r="13" spans="1:17" ht="19.5" customHeight="1">
      <c r="A13" s="116">
        <f t="shared" si="0"/>
        <v>6</v>
      </c>
      <c r="B13" s="8" t="s">
        <v>155</v>
      </c>
      <c r="C13" s="16"/>
      <c r="D13" s="16"/>
      <c r="E13" s="16"/>
      <c r="F13" s="118">
        <f t="shared" si="5"/>
        <v>0</v>
      </c>
      <c r="G13" s="16">
        <v>0</v>
      </c>
      <c r="H13" s="16"/>
      <c r="I13" s="16"/>
      <c r="J13" s="16"/>
      <c r="K13" s="318">
        <f t="shared" si="1"/>
        <v>0</v>
      </c>
      <c r="L13" s="9">
        <f t="shared" si="2"/>
        <v>0</v>
      </c>
      <c r="O13" s="128"/>
      <c r="P13" s="129">
        <f t="shared" si="3"/>
        <v>0</v>
      </c>
      <c r="Q13" s="129">
        <f t="shared" si="4"/>
        <v>0</v>
      </c>
    </row>
    <row r="14" spans="1:17" ht="19.5" customHeight="1">
      <c r="A14" s="116">
        <f t="shared" si="0"/>
        <v>7</v>
      </c>
      <c r="B14" s="8" t="s">
        <v>156</v>
      </c>
      <c r="C14" s="16">
        <v>54</v>
      </c>
      <c r="D14" s="16">
        <v>10634</v>
      </c>
      <c r="E14" s="16"/>
      <c r="F14" s="118">
        <f t="shared" si="5"/>
        <v>10688</v>
      </c>
      <c r="G14" s="16">
        <v>144941420</v>
      </c>
      <c r="H14" s="16">
        <f>G14/D14</f>
        <v>13630</v>
      </c>
      <c r="I14" s="16"/>
      <c r="J14" s="16"/>
      <c r="K14" s="318">
        <f t="shared" si="1"/>
        <v>28988.284</v>
      </c>
      <c r="L14" s="9">
        <f t="shared" si="2"/>
        <v>6957.18816</v>
      </c>
      <c r="N14" s="112">
        <v>10634</v>
      </c>
      <c r="O14" s="128">
        <v>6850</v>
      </c>
      <c r="P14" s="129">
        <f t="shared" si="3"/>
        <v>72842900</v>
      </c>
      <c r="Q14" s="129">
        <f t="shared" si="4"/>
        <v>217784320</v>
      </c>
    </row>
    <row r="15" spans="1:17" ht="19.5" customHeight="1">
      <c r="A15" s="116">
        <f t="shared" si="0"/>
        <v>8</v>
      </c>
      <c r="B15" s="8" t="s">
        <v>157</v>
      </c>
      <c r="C15" s="8">
        <v>2815</v>
      </c>
      <c r="D15" s="8">
        <v>37620</v>
      </c>
      <c r="E15" s="8">
        <v>0</v>
      </c>
      <c r="F15" s="118">
        <f t="shared" si="5"/>
        <v>40435</v>
      </c>
      <c r="G15" s="16">
        <v>578500000</v>
      </c>
      <c r="H15" s="16">
        <f>G15/D15</f>
        <v>15377.45879851143</v>
      </c>
      <c r="I15" s="16"/>
      <c r="J15" s="16"/>
      <c r="K15" s="318">
        <f t="shared" si="1"/>
        <v>115700</v>
      </c>
      <c r="L15" s="9">
        <f t="shared" si="2"/>
        <v>27768</v>
      </c>
      <c r="N15" s="112">
        <v>37620</v>
      </c>
      <c r="O15" s="128">
        <v>7700</v>
      </c>
      <c r="P15" s="129">
        <f t="shared" si="3"/>
        <v>289674000</v>
      </c>
      <c r="Q15" s="129">
        <f t="shared" si="4"/>
        <v>868174000</v>
      </c>
    </row>
    <row r="16" spans="1:17" ht="19.5" customHeight="1">
      <c r="A16" s="116">
        <f t="shared" si="0"/>
        <v>9</v>
      </c>
      <c r="B16" s="11" t="s">
        <v>158</v>
      </c>
      <c r="C16" s="17">
        <v>958</v>
      </c>
      <c r="D16" s="17">
        <v>5306</v>
      </c>
      <c r="E16" s="11">
        <v>0</v>
      </c>
      <c r="F16" s="118">
        <f t="shared" si="5"/>
        <v>6264</v>
      </c>
      <c r="G16" s="16">
        <v>61284300</v>
      </c>
      <c r="H16" s="16">
        <f>G16/D16</f>
        <v>11550</v>
      </c>
      <c r="I16" s="16"/>
      <c r="J16" s="16"/>
      <c r="K16" s="318">
        <f t="shared" si="1"/>
        <v>12256.86</v>
      </c>
      <c r="L16" s="9">
        <f t="shared" si="2"/>
        <v>2941.6464</v>
      </c>
      <c r="N16" s="112">
        <v>5306</v>
      </c>
      <c r="O16" s="128">
        <v>5850</v>
      </c>
      <c r="P16" s="129">
        <f t="shared" si="3"/>
        <v>31040100</v>
      </c>
      <c r="Q16" s="129">
        <f t="shared" si="4"/>
        <v>92324400</v>
      </c>
    </row>
    <row r="17" spans="1:17" ht="19.5" customHeight="1">
      <c r="A17" s="116">
        <f t="shared" si="0"/>
        <v>10</v>
      </c>
      <c r="B17" s="11" t="s">
        <v>159</v>
      </c>
      <c r="C17" s="18">
        <v>0</v>
      </c>
      <c r="D17" s="18">
        <v>0</v>
      </c>
      <c r="E17" s="18">
        <v>0</v>
      </c>
      <c r="F17" s="118">
        <f t="shared" si="5"/>
        <v>0</v>
      </c>
      <c r="G17" s="16">
        <v>0</v>
      </c>
      <c r="H17" s="18" t="e">
        <f>G17/D17</f>
        <v>#DIV/0!</v>
      </c>
      <c r="I17" s="18"/>
      <c r="J17" s="18"/>
      <c r="K17" s="318">
        <f t="shared" si="1"/>
        <v>0</v>
      </c>
      <c r="L17" s="9">
        <f t="shared" si="2"/>
        <v>0</v>
      </c>
      <c r="N17" s="112">
        <v>0</v>
      </c>
      <c r="O17" s="128" t="e">
        <v>#DIV/0!</v>
      </c>
      <c r="P17" s="129" t="e">
        <f t="shared" si="3"/>
        <v>#DIV/0!</v>
      </c>
      <c r="Q17" s="129" t="e">
        <f t="shared" si="4"/>
        <v>#DIV/0!</v>
      </c>
    </row>
    <row r="18" spans="1:12" ht="24.75" customHeight="1">
      <c r="A18" s="120"/>
      <c r="B18" s="113" t="s">
        <v>16</v>
      </c>
      <c r="C18" s="121">
        <f>SUM(C8:C17)</f>
        <v>5788</v>
      </c>
      <c r="D18" s="121">
        <f>SUM(D8:D17)</f>
        <v>80926</v>
      </c>
      <c r="E18" s="121">
        <f>SUM(E8:E17)</f>
        <v>0</v>
      </c>
      <c r="F18" s="121">
        <f>SUM(F8:F17)</f>
        <v>86714</v>
      </c>
      <c r="G18" s="121">
        <f>SUM(G8:G17)</f>
        <v>1163983970</v>
      </c>
      <c r="H18" s="121">
        <f>G18/D18</f>
        <v>14383.312779576403</v>
      </c>
      <c r="I18" s="130">
        <f>SUM(I8:I17)</f>
        <v>0</v>
      </c>
      <c r="J18" s="121"/>
      <c r="K18" s="131">
        <f>SUM(K8:K17)</f>
        <v>232796.794</v>
      </c>
      <c r="L18" s="21">
        <f t="shared" si="2"/>
        <v>55871.23056</v>
      </c>
    </row>
    <row r="19" ht="12.75">
      <c r="I19" s="102"/>
    </row>
    <row r="20" spans="2:9" ht="24.75" customHeight="1">
      <c r="B20" s="122"/>
      <c r="C20" s="123"/>
      <c r="D20" s="122"/>
      <c r="E20" s="122"/>
      <c r="F20" s="122"/>
      <c r="G20" s="122"/>
      <c r="I20" s="102"/>
    </row>
    <row r="21" spans="2:7" ht="12.75">
      <c r="B21" s="122"/>
      <c r="C21" s="122"/>
      <c r="D21" s="122"/>
      <c r="E21" s="122"/>
      <c r="F21" s="122"/>
      <c r="G21" s="122"/>
    </row>
    <row r="22" spans="2:7" ht="12.75">
      <c r="B22" s="122"/>
      <c r="C22" s="124"/>
      <c r="D22" s="122"/>
      <c r="E22" s="122"/>
      <c r="F22" s="122"/>
      <c r="G22" s="122"/>
    </row>
    <row r="23" spans="2:7" ht="12.75">
      <c r="B23" s="122"/>
      <c r="C23" s="124"/>
      <c r="D23" s="122"/>
      <c r="E23" s="122"/>
      <c r="F23" s="122"/>
      <c r="G23" s="122"/>
    </row>
    <row r="24" spans="2:7" ht="12.75">
      <c r="B24" s="122"/>
      <c r="C24" s="122"/>
      <c r="D24" s="122"/>
      <c r="E24" s="122"/>
      <c r="F24" s="122"/>
      <c r="G24" s="122"/>
    </row>
    <row r="25" spans="2:7" ht="12.75">
      <c r="B25" s="122"/>
      <c r="C25" s="125"/>
      <c r="D25" s="126"/>
      <c r="E25" s="122"/>
      <c r="F25" s="127"/>
      <c r="G25" s="122"/>
    </row>
    <row r="26" spans="2:7" ht="12.75">
      <c r="B26" s="122"/>
      <c r="C26" s="122"/>
      <c r="D26" s="122"/>
      <c r="E26" s="122"/>
      <c r="F26" s="122"/>
      <c r="G26" s="122"/>
    </row>
    <row r="27" spans="2:7" ht="12.75">
      <c r="B27" s="122"/>
      <c r="C27" s="87"/>
      <c r="D27" s="87"/>
      <c r="E27" s="87"/>
      <c r="F27" s="87"/>
      <c r="G27" s="122"/>
    </row>
    <row r="28" spans="2:7" ht="12.75">
      <c r="B28" s="122"/>
      <c r="C28" s="122"/>
      <c r="D28" s="122"/>
      <c r="E28" s="122"/>
      <c r="F28" s="122"/>
      <c r="G28" s="122"/>
    </row>
    <row r="29" spans="2:7" ht="12.75">
      <c r="B29" s="122"/>
      <c r="C29" s="122"/>
      <c r="D29" s="122"/>
      <c r="E29" s="122"/>
      <c r="F29" s="122"/>
      <c r="G29" s="122"/>
    </row>
  </sheetData>
  <sheetProtection/>
  <mergeCells count="12">
    <mergeCell ref="A5:A7"/>
    <mergeCell ref="B5:B7"/>
    <mergeCell ref="A1:L1"/>
    <mergeCell ref="A2:L2"/>
    <mergeCell ref="A3:L3"/>
    <mergeCell ref="C6:C7"/>
    <mergeCell ref="D6:D7"/>
    <mergeCell ref="E6:E7"/>
    <mergeCell ref="F6:F7"/>
    <mergeCell ref="K5:K7"/>
    <mergeCell ref="L5:L7"/>
    <mergeCell ref="C5:F5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8"/>
  <sheetViews>
    <sheetView zoomScaleSheetLayoutView="115" workbookViewId="0" topLeftCell="A6">
      <selection activeCell="K6" sqref="K6"/>
    </sheetView>
  </sheetViews>
  <sheetFormatPr defaultColWidth="9.140625" defaultRowHeight="12.75"/>
  <cols>
    <col min="1" max="1" width="4.28125" style="91" customWidth="1"/>
    <col min="2" max="2" width="18.7109375" style="91" customWidth="1"/>
    <col min="3" max="3" width="9.8515625" style="91" bestFit="1" customWidth="1"/>
    <col min="4" max="4" width="10.28125" style="91" customWidth="1"/>
    <col min="5" max="5" width="8.57421875" style="91" customWidth="1"/>
    <col min="6" max="6" width="10.57421875" style="91" customWidth="1"/>
    <col min="7" max="7" width="13.00390625" style="91" customWidth="1"/>
    <col min="8" max="8" width="12.140625" style="91" customWidth="1"/>
    <col min="9" max="9" width="9.57421875" style="91" customWidth="1"/>
    <col min="10" max="10" width="11.421875" style="91" customWidth="1"/>
    <col min="11" max="12" width="9.140625" style="91" customWidth="1"/>
    <col min="13" max="13" width="10.28125" style="91" bestFit="1" customWidth="1"/>
    <col min="14" max="14" width="11.28125" style="91" customWidth="1"/>
    <col min="15" max="16" width="9.140625" style="91" customWidth="1"/>
    <col min="17" max="17" width="11.28125" style="91" bestFit="1" customWidth="1"/>
    <col min="18" max="16384" width="9.140625" style="91" customWidth="1"/>
  </cols>
  <sheetData>
    <row r="1" spans="1:12" ht="24.75" customHeight="1">
      <c r="A1" s="359" t="s">
        <v>160</v>
      </c>
      <c r="B1" s="359"/>
      <c r="C1" s="359"/>
      <c r="D1" s="359"/>
      <c r="E1" s="359"/>
      <c r="F1" s="359"/>
      <c r="G1" s="359"/>
      <c r="H1" s="359"/>
      <c r="I1" s="359"/>
      <c r="J1" s="359"/>
      <c r="K1" s="99"/>
      <c r="L1" s="99"/>
    </row>
    <row r="2" spans="1:12" ht="24.75" customHeight="1">
      <c r="A2" s="359" t="s">
        <v>145</v>
      </c>
      <c r="B2" s="359"/>
      <c r="C2" s="359"/>
      <c r="D2" s="359"/>
      <c r="E2" s="359"/>
      <c r="F2" s="359"/>
      <c r="G2" s="359"/>
      <c r="H2" s="359"/>
      <c r="I2" s="359"/>
      <c r="J2" s="359"/>
      <c r="K2" s="99"/>
      <c r="L2" s="99"/>
    </row>
    <row r="3" spans="1:12" ht="24.75" customHeight="1">
      <c r="A3" s="359" t="str">
        <f>'KS PBS'!A3:J3</f>
        <v>DI KABUPATEN PASER TAHUN 2021</v>
      </c>
      <c r="B3" s="359"/>
      <c r="C3" s="359"/>
      <c r="D3" s="359"/>
      <c r="E3" s="359"/>
      <c r="F3" s="359"/>
      <c r="G3" s="359"/>
      <c r="H3" s="359"/>
      <c r="I3" s="359"/>
      <c r="J3" s="359"/>
      <c r="K3" s="99"/>
      <c r="L3" s="99"/>
    </row>
    <row r="4" spans="1:10" ht="12.75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ht="19.5" customHeight="1">
      <c r="A5" s="365" t="s">
        <v>3</v>
      </c>
      <c r="B5" s="365" t="s">
        <v>146</v>
      </c>
      <c r="C5" s="364" t="s">
        <v>5</v>
      </c>
      <c r="D5" s="364"/>
      <c r="E5" s="364"/>
      <c r="F5" s="364"/>
      <c r="G5" s="103" t="s">
        <v>6</v>
      </c>
      <c r="H5" s="103" t="s">
        <v>7</v>
      </c>
      <c r="I5" s="103" t="s">
        <v>8</v>
      </c>
      <c r="J5" s="94"/>
    </row>
    <row r="6" spans="1:10" ht="19.5" customHeight="1">
      <c r="A6" s="366"/>
      <c r="B6" s="366"/>
      <c r="C6" s="365" t="s">
        <v>13</v>
      </c>
      <c r="D6" s="365" t="s">
        <v>14</v>
      </c>
      <c r="E6" s="365" t="s">
        <v>15</v>
      </c>
      <c r="F6" s="365" t="s">
        <v>16</v>
      </c>
      <c r="G6" s="95" t="s">
        <v>17</v>
      </c>
      <c r="H6" s="104" t="s">
        <v>18</v>
      </c>
      <c r="I6" s="104" t="s">
        <v>19</v>
      </c>
      <c r="J6" s="95" t="s">
        <v>161</v>
      </c>
    </row>
    <row r="7" spans="1:10" ht="19.5" customHeight="1">
      <c r="A7" s="367"/>
      <c r="B7" s="367"/>
      <c r="C7" s="367"/>
      <c r="D7" s="367"/>
      <c r="E7" s="367"/>
      <c r="F7" s="367"/>
      <c r="G7" s="105"/>
      <c r="H7" s="96" t="s">
        <v>17</v>
      </c>
      <c r="I7" s="105" t="s">
        <v>21</v>
      </c>
      <c r="J7" s="96"/>
    </row>
    <row r="8" spans="1:10" ht="19.5" customHeight="1">
      <c r="A8" s="106">
        <v>1</v>
      </c>
      <c r="B8" s="75" t="s">
        <v>150</v>
      </c>
      <c r="C8" s="77"/>
      <c r="D8" s="77"/>
      <c r="E8" s="77"/>
      <c r="F8" s="77"/>
      <c r="G8" s="77"/>
      <c r="H8" s="77"/>
      <c r="I8" s="76"/>
      <c r="J8" s="76"/>
    </row>
    <row r="9" spans="1:10" ht="19.5" customHeight="1">
      <c r="A9" s="106">
        <f aca="true" t="shared" si="0" ref="A9:A17">A8+1</f>
        <v>2</v>
      </c>
      <c r="B9" s="75" t="s">
        <v>151</v>
      </c>
      <c r="C9" s="77"/>
      <c r="D9" s="77"/>
      <c r="E9" s="77"/>
      <c r="F9" s="77"/>
      <c r="G9" s="77"/>
      <c r="H9" s="77"/>
      <c r="I9" s="76"/>
      <c r="J9" s="76"/>
    </row>
    <row r="10" spans="1:10" ht="19.5" customHeight="1">
      <c r="A10" s="106">
        <f t="shared" si="0"/>
        <v>3</v>
      </c>
      <c r="B10" s="75" t="s">
        <v>152</v>
      </c>
      <c r="C10" s="77"/>
      <c r="D10" s="77"/>
      <c r="E10" s="77"/>
      <c r="F10" s="77"/>
      <c r="G10" s="77"/>
      <c r="H10" s="77"/>
      <c r="I10" s="76"/>
      <c r="J10" s="76"/>
    </row>
    <row r="11" spans="1:10" ht="19.5" customHeight="1">
      <c r="A11" s="106">
        <f t="shared" si="0"/>
        <v>4</v>
      </c>
      <c r="B11" s="75" t="s">
        <v>153</v>
      </c>
      <c r="C11" s="77"/>
      <c r="D11" s="77"/>
      <c r="E11" s="77"/>
      <c r="F11" s="77"/>
      <c r="G11" s="77"/>
      <c r="H11" s="77"/>
      <c r="I11" s="76"/>
      <c r="J11" s="76"/>
    </row>
    <row r="12" spans="1:10" ht="19.5" customHeight="1">
      <c r="A12" s="106">
        <f t="shared" si="0"/>
        <v>5</v>
      </c>
      <c r="B12" s="75" t="s">
        <v>154</v>
      </c>
      <c r="C12" s="77"/>
      <c r="D12" s="77"/>
      <c r="E12" s="77"/>
      <c r="F12" s="77"/>
      <c r="G12" s="77"/>
      <c r="H12" s="77"/>
      <c r="I12" s="76"/>
      <c r="J12" s="76"/>
    </row>
    <row r="13" spans="1:10" ht="19.5" customHeight="1">
      <c r="A13" s="106">
        <f t="shared" si="0"/>
        <v>6</v>
      </c>
      <c r="B13" s="75" t="s">
        <v>155</v>
      </c>
      <c r="C13" s="77"/>
      <c r="D13" s="77"/>
      <c r="E13" s="77"/>
      <c r="F13" s="77"/>
      <c r="G13" s="77"/>
      <c r="H13" s="77"/>
      <c r="I13" s="76"/>
      <c r="J13" s="76"/>
    </row>
    <row r="14" spans="1:14" ht="19.5" customHeight="1">
      <c r="A14" s="106">
        <f t="shared" si="0"/>
        <v>7</v>
      </c>
      <c r="B14" s="75" t="s">
        <v>156</v>
      </c>
      <c r="C14" s="77"/>
      <c r="D14" s="77"/>
      <c r="E14" s="77"/>
      <c r="F14" s="77"/>
      <c r="G14" s="77"/>
      <c r="H14" s="77"/>
      <c r="I14" s="76"/>
      <c r="J14" s="76"/>
      <c r="N14" s="111"/>
    </row>
    <row r="15" spans="1:17" ht="19.5" customHeight="1">
      <c r="A15" s="106">
        <f t="shared" si="0"/>
        <v>8</v>
      </c>
      <c r="B15" s="75" t="s">
        <v>157</v>
      </c>
      <c r="C15" s="107">
        <v>0</v>
      </c>
      <c r="D15" s="107">
        <v>60</v>
      </c>
      <c r="E15" s="32">
        <v>0</v>
      </c>
      <c r="F15" s="108">
        <f>SUM(C15:E15)</f>
        <v>60</v>
      </c>
      <c r="G15" s="107">
        <v>120000</v>
      </c>
      <c r="H15" s="77">
        <f>G15/D15</f>
        <v>2000</v>
      </c>
      <c r="I15" s="76"/>
      <c r="J15" s="76" t="s">
        <v>82</v>
      </c>
      <c r="K15" s="101">
        <v>0.3</v>
      </c>
      <c r="M15" s="111">
        <f>K15*G15</f>
        <v>36000</v>
      </c>
      <c r="N15" s="91">
        <v>60</v>
      </c>
      <c r="O15" s="91">
        <v>900</v>
      </c>
      <c r="P15" s="91">
        <f>O15*N15</f>
        <v>54000</v>
      </c>
      <c r="Q15" s="111">
        <f>G15+P15</f>
        <v>174000</v>
      </c>
    </row>
    <row r="16" spans="1:10" ht="19.5" customHeight="1">
      <c r="A16" s="106">
        <f t="shared" si="0"/>
        <v>9</v>
      </c>
      <c r="B16" s="75" t="s">
        <v>158</v>
      </c>
      <c r="C16" s="77"/>
      <c r="D16" s="77"/>
      <c r="E16" s="77"/>
      <c r="F16" s="77"/>
      <c r="G16" s="77"/>
      <c r="H16" s="77"/>
      <c r="I16" s="76"/>
      <c r="J16" s="76"/>
    </row>
    <row r="17" spans="1:10" ht="19.5" customHeight="1">
      <c r="A17" s="106">
        <f t="shared" si="0"/>
        <v>10</v>
      </c>
      <c r="B17" s="75" t="s">
        <v>162</v>
      </c>
      <c r="C17" s="77"/>
      <c r="D17" s="77"/>
      <c r="E17" s="77"/>
      <c r="F17" s="77"/>
      <c r="G17" s="77"/>
      <c r="H17" s="77"/>
      <c r="I17" s="76"/>
      <c r="J17" s="76"/>
    </row>
    <row r="18" spans="1:10" ht="24.75" customHeight="1">
      <c r="A18" s="109"/>
      <c r="B18" s="110" t="s">
        <v>16</v>
      </c>
      <c r="C18" s="79">
        <f>SUM(C8:C17)</f>
        <v>0</v>
      </c>
      <c r="D18" s="79">
        <f>SUM(D8:D17)</f>
        <v>60</v>
      </c>
      <c r="E18" s="79">
        <f>SUM(E8:E17)</f>
        <v>0</v>
      </c>
      <c r="F18" s="79">
        <f>SUM(F8:F17)</f>
        <v>60</v>
      </c>
      <c r="G18" s="80">
        <f>SUM(G8:G17)</f>
        <v>120000</v>
      </c>
      <c r="H18" s="79">
        <f>G18/D18</f>
        <v>2000</v>
      </c>
      <c r="I18" s="80">
        <f>SUM(I8:I17)</f>
        <v>0</v>
      </c>
      <c r="J18" s="79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5118110236220472" right="0.5118110236220472" top="0.5905511811023623" bottom="0.2362204724409449" header="0.5118110236220472" footer="0.5118110236220472"/>
  <pageSetup orientation="landscape" paperSize="192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1">
      <selection activeCell="A3" sqref="A3:J3"/>
    </sheetView>
  </sheetViews>
  <sheetFormatPr defaultColWidth="9.140625" defaultRowHeight="12.75"/>
  <cols>
    <col min="1" max="1" width="4.8515625" style="91" customWidth="1"/>
    <col min="2" max="2" width="19.140625" style="91" customWidth="1"/>
    <col min="3" max="4" width="10.140625" style="91" customWidth="1"/>
    <col min="5" max="5" width="9.140625" style="91" customWidth="1"/>
    <col min="6" max="6" width="10.00390625" style="91" customWidth="1"/>
    <col min="7" max="7" width="16.140625" style="91" customWidth="1"/>
    <col min="8" max="8" width="10.7109375" style="91" customWidth="1"/>
    <col min="9" max="9" width="8.28125" style="91" customWidth="1"/>
    <col min="10" max="10" width="9.57421875" style="91" customWidth="1"/>
    <col min="11" max="16384" width="9.140625" style="91" customWidth="1"/>
  </cols>
  <sheetData>
    <row r="1" spans="1:12" ht="24.75" customHeight="1">
      <c r="A1" s="359" t="s">
        <v>163</v>
      </c>
      <c r="B1" s="359"/>
      <c r="C1" s="359"/>
      <c r="D1" s="359"/>
      <c r="E1" s="359"/>
      <c r="F1" s="359"/>
      <c r="G1" s="359"/>
      <c r="H1" s="359"/>
      <c r="I1" s="359"/>
      <c r="J1" s="359"/>
      <c r="K1" s="99"/>
      <c r="L1" s="99"/>
    </row>
    <row r="2" spans="1:12" ht="24.75" customHeight="1">
      <c r="A2" s="359" t="s">
        <v>145</v>
      </c>
      <c r="B2" s="359"/>
      <c r="C2" s="359"/>
      <c r="D2" s="359"/>
      <c r="E2" s="359"/>
      <c r="F2" s="359"/>
      <c r="G2" s="359"/>
      <c r="H2" s="359"/>
      <c r="I2" s="359"/>
      <c r="J2" s="359"/>
      <c r="K2" s="99"/>
      <c r="L2" s="99"/>
    </row>
    <row r="3" spans="1:12" ht="24.75" customHeight="1">
      <c r="A3" s="359" t="str">
        <f>'KR PBS'!A3:J3</f>
        <v>DI KABUPATEN PASER TAHUN 2021</v>
      </c>
      <c r="B3" s="359"/>
      <c r="C3" s="359"/>
      <c r="D3" s="359"/>
      <c r="E3" s="359"/>
      <c r="F3" s="359"/>
      <c r="G3" s="359"/>
      <c r="H3" s="359"/>
      <c r="I3" s="359"/>
      <c r="J3" s="359"/>
      <c r="K3" s="99"/>
      <c r="L3" s="99"/>
    </row>
    <row r="4" spans="1:10" ht="12.75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ht="15" customHeight="1">
      <c r="A5" s="365" t="s">
        <v>3</v>
      </c>
      <c r="B5" s="365" t="s">
        <v>146</v>
      </c>
      <c r="C5" s="364" t="s">
        <v>5</v>
      </c>
      <c r="D5" s="364"/>
      <c r="E5" s="364"/>
      <c r="F5" s="364"/>
      <c r="G5" s="94" t="s">
        <v>6</v>
      </c>
      <c r="H5" s="94" t="s">
        <v>7</v>
      </c>
      <c r="I5" s="94" t="s">
        <v>8</v>
      </c>
      <c r="J5" s="94"/>
    </row>
    <row r="6" spans="1:11" ht="15" customHeight="1">
      <c r="A6" s="368"/>
      <c r="B6" s="368"/>
      <c r="C6" s="365" t="s">
        <v>13</v>
      </c>
      <c r="D6" s="365" t="s">
        <v>14</v>
      </c>
      <c r="E6" s="365" t="s">
        <v>15</v>
      </c>
      <c r="F6" s="365" t="s">
        <v>16</v>
      </c>
      <c r="G6" s="95" t="s">
        <v>17</v>
      </c>
      <c r="H6" s="95" t="s">
        <v>18</v>
      </c>
      <c r="I6" s="95" t="s">
        <v>19</v>
      </c>
      <c r="J6" s="95" t="s">
        <v>161</v>
      </c>
      <c r="K6" s="100" t="s">
        <v>11</v>
      </c>
    </row>
    <row r="7" spans="1:10" ht="15" customHeight="1">
      <c r="A7" s="369"/>
      <c r="B7" s="369"/>
      <c r="C7" s="369"/>
      <c r="D7" s="369"/>
      <c r="E7" s="369"/>
      <c r="F7" s="369"/>
      <c r="G7" s="96"/>
      <c r="H7" s="96" t="s">
        <v>17</v>
      </c>
      <c r="I7" s="96" t="s">
        <v>21</v>
      </c>
      <c r="J7" s="96"/>
    </row>
    <row r="8" spans="1:13" ht="24.75" customHeight="1">
      <c r="A8" s="97">
        <v>1</v>
      </c>
      <c r="B8" s="52" t="s">
        <v>164</v>
      </c>
      <c r="C8" s="10">
        <f>'KS PBS'!C18</f>
        <v>5788</v>
      </c>
      <c r="D8" s="10">
        <f>'KS PBS'!D18</f>
        <v>80926</v>
      </c>
      <c r="E8" s="10">
        <f>'KS PBS'!E18</f>
        <v>0</v>
      </c>
      <c r="F8" s="10">
        <f>SUM(C8:E8)</f>
        <v>86714</v>
      </c>
      <c r="G8" s="10">
        <f>'KS PBS'!G18</f>
        <v>1163983970</v>
      </c>
      <c r="H8" s="10">
        <f>G8/D8</f>
        <v>14383.312779576403</v>
      </c>
      <c r="I8" s="10"/>
      <c r="J8" s="10" t="s">
        <v>25</v>
      </c>
      <c r="K8" s="101">
        <v>0.22</v>
      </c>
      <c r="L8" s="91">
        <v>43788</v>
      </c>
      <c r="M8" s="91" t="s">
        <v>165</v>
      </c>
    </row>
    <row r="9" spans="1:11" ht="24.75" customHeight="1">
      <c r="A9" s="97">
        <f>A8+1</f>
        <v>2</v>
      </c>
      <c r="B9" s="52" t="s">
        <v>26</v>
      </c>
      <c r="C9" s="52">
        <f>'KR PBS'!C18</f>
        <v>0</v>
      </c>
      <c r="D9" s="52">
        <f>'KR PBS'!D18</f>
        <v>60</v>
      </c>
      <c r="E9" s="52">
        <f>'KR PBS'!E18</f>
        <v>0</v>
      </c>
      <c r="F9" s="10">
        <f>SUM(C9:E9)</f>
        <v>60</v>
      </c>
      <c r="G9" s="52">
        <f>'KR PBS'!G18</f>
        <v>120000</v>
      </c>
      <c r="H9" s="10">
        <f>G9/D9</f>
        <v>2000</v>
      </c>
      <c r="I9" s="10"/>
      <c r="J9" s="10" t="s">
        <v>82</v>
      </c>
      <c r="K9" s="101">
        <v>0.2</v>
      </c>
    </row>
    <row r="10" spans="1:11" ht="24.75" customHeight="1">
      <c r="A10" s="98"/>
      <c r="B10" s="93" t="s">
        <v>16</v>
      </c>
      <c r="C10" s="14">
        <f aca="true" t="shared" si="0" ref="C10:I10">SUM(C8:C9)</f>
        <v>5788</v>
      </c>
      <c r="D10" s="14">
        <f t="shared" si="0"/>
        <v>80986</v>
      </c>
      <c r="E10" s="14">
        <f t="shared" si="0"/>
        <v>0</v>
      </c>
      <c r="F10" s="14">
        <f t="shared" si="0"/>
        <v>86774</v>
      </c>
      <c r="G10" s="15">
        <f t="shared" si="0"/>
        <v>1164103970</v>
      </c>
      <c r="H10" s="14">
        <f t="shared" si="0"/>
        <v>16383.312779576403</v>
      </c>
      <c r="I10" s="15">
        <f t="shared" si="0"/>
        <v>0</v>
      </c>
      <c r="J10" s="14"/>
      <c r="K10" s="102"/>
    </row>
    <row r="11" ht="12.75">
      <c r="I11" s="102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5118110236220472" right="0.5118110236220472" top="0.5905511811023623" bottom="0.2362204724409449" header="0.5118110236220472" footer="0.5118110236220472"/>
  <pageSetup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SheetLayoutView="100" workbookViewId="0" topLeftCell="A6">
      <selection activeCell="C14" sqref="C14"/>
    </sheetView>
  </sheetViews>
  <sheetFormatPr defaultColWidth="9.140625" defaultRowHeight="12.75"/>
  <cols>
    <col min="1" max="1" width="4.8515625" style="0" customWidth="1"/>
    <col min="2" max="2" width="19.140625" style="0" customWidth="1"/>
    <col min="3" max="4" width="10.140625" style="0" customWidth="1"/>
    <col min="6" max="6" width="10.00390625" style="0" customWidth="1"/>
    <col min="7" max="7" width="14.140625" style="0" customWidth="1"/>
    <col min="8" max="8" width="12.00390625" style="0" customWidth="1"/>
    <col min="9" max="9" width="8.28125" style="0" customWidth="1"/>
    <col min="10" max="10" width="9.57421875" style="0" customWidth="1"/>
    <col min="11" max="12" width="14.421875" style="0" customWidth="1"/>
    <col min="13" max="13" width="9.57421875" style="0" customWidth="1"/>
    <col min="14" max="14" width="22.57421875" style="0" customWidth="1"/>
    <col min="15" max="15" width="9.57421875" style="0" customWidth="1"/>
    <col min="16" max="16" width="10.7109375" style="0" customWidth="1"/>
    <col min="17" max="19" width="16.7109375" style="0" customWidth="1"/>
    <col min="21" max="21" width="12.7109375" style="0" customWidth="1"/>
    <col min="22" max="22" width="11.57421875" style="0" customWidth="1"/>
    <col min="23" max="23" width="12.140625" style="0" customWidth="1"/>
    <col min="24" max="24" width="16.57421875" style="0" customWidth="1"/>
    <col min="25" max="25" width="14.57421875" style="0" customWidth="1"/>
  </cols>
  <sheetData>
    <row r="1" spans="1:20" ht="24.75" customHeight="1">
      <c r="A1" s="370" t="s">
        <v>144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1"/>
      <c r="N1" s="1"/>
      <c r="O1" s="1"/>
      <c r="P1" s="1"/>
      <c r="Q1" s="81"/>
      <c r="R1" s="81"/>
      <c r="S1" s="81"/>
      <c r="T1" s="81"/>
    </row>
    <row r="2" spans="1:20" ht="24.75" customHeight="1">
      <c r="A2" s="370" t="s">
        <v>166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1"/>
      <c r="N2" s="1"/>
      <c r="O2" s="1"/>
      <c r="P2" s="1"/>
      <c r="Q2" s="81"/>
      <c r="R2" s="81"/>
      <c r="S2" s="81"/>
      <c r="T2" s="81"/>
    </row>
    <row r="3" spans="1:20" ht="24.75" customHeight="1">
      <c r="A3" s="370" t="str">
        <f>'Rekap PBS'!A3:J3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54"/>
      <c r="N3" s="54"/>
      <c r="O3" s="54"/>
      <c r="P3" s="54"/>
      <c r="Q3" s="81"/>
      <c r="R3" s="81"/>
      <c r="S3" s="81"/>
      <c r="T3" s="81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  <c r="K5" s="349" t="s">
        <v>147</v>
      </c>
      <c r="L5" s="333" t="s">
        <v>148</v>
      </c>
      <c r="M5" s="84"/>
      <c r="N5" s="84"/>
      <c r="O5" s="84"/>
      <c r="P5" s="84"/>
    </row>
    <row r="6" spans="1:16" ht="15" customHeight="1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161</v>
      </c>
      <c r="K6" s="349"/>
      <c r="L6" s="333"/>
      <c r="M6" s="84"/>
      <c r="N6" s="84"/>
      <c r="O6" s="84"/>
      <c r="P6" s="84"/>
    </row>
    <row r="7" spans="1:16" ht="15" customHeight="1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  <c r="K7" s="349"/>
      <c r="L7" s="333"/>
      <c r="M7" s="84"/>
      <c r="N7" s="84"/>
      <c r="O7" s="84"/>
      <c r="P7" s="84"/>
    </row>
    <row r="8" spans="1:19" ht="19.5" customHeight="1">
      <c r="A8" s="7">
        <v>1</v>
      </c>
      <c r="B8" s="52" t="s">
        <v>150</v>
      </c>
      <c r="C8" s="10">
        <v>0</v>
      </c>
      <c r="D8" s="16">
        <v>3685.25</v>
      </c>
      <c r="E8" s="16">
        <v>0</v>
      </c>
      <c r="F8" s="16">
        <f>SUM(C8:E8)</f>
        <v>3685.25</v>
      </c>
      <c r="G8" s="8">
        <v>55094500</v>
      </c>
      <c r="H8" s="10">
        <f>G8/D8</f>
        <v>14950.003391900142</v>
      </c>
      <c r="I8" s="10"/>
      <c r="J8" s="85" t="s">
        <v>25</v>
      </c>
      <c r="K8" s="86">
        <f aca="true" t="shared" si="0" ref="K8:K17">G8*20%/1000</f>
        <v>11018.9</v>
      </c>
      <c r="L8" s="9">
        <f>G8*4.8%/1000</f>
        <v>2644.536</v>
      </c>
      <c r="M8" s="87"/>
      <c r="N8" s="52"/>
      <c r="O8" s="87">
        <v>3685.25</v>
      </c>
      <c r="P8" s="87">
        <v>7400</v>
      </c>
      <c r="Q8">
        <f>P8*O8</f>
        <v>27270850</v>
      </c>
      <c r="R8" s="22">
        <f>Q8+G8</f>
        <v>82365350</v>
      </c>
      <c r="S8" s="22"/>
    </row>
    <row r="9" spans="1:19" ht="19.5" customHeight="1">
      <c r="A9" s="7">
        <f aca="true" t="shared" si="1" ref="A9:A17">A8+1</f>
        <v>2</v>
      </c>
      <c r="B9" s="52" t="s">
        <v>151</v>
      </c>
      <c r="C9" s="10">
        <v>0</v>
      </c>
      <c r="D9" s="16">
        <v>5315.62</v>
      </c>
      <c r="E9" s="16">
        <v>0</v>
      </c>
      <c r="F9" s="16">
        <f aca="true" t="shared" si="2" ref="F9:F17">SUM(C9:E9)</f>
        <v>5315.62</v>
      </c>
      <c r="G9" s="8">
        <v>80159600</v>
      </c>
      <c r="H9" s="10">
        <f>G9/D9</f>
        <v>15080.0094814904</v>
      </c>
      <c r="I9" s="10"/>
      <c r="J9" s="85" t="s">
        <v>25</v>
      </c>
      <c r="K9" s="86">
        <f t="shared" si="0"/>
        <v>16031.92</v>
      </c>
      <c r="L9" s="9">
        <f aca="true" t="shared" si="3" ref="L9:L18">G9*4.8%/1000</f>
        <v>3847.6608</v>
      </c>
      <c r="M9" s="87"/>
      <c r="N9" s="52"/>
      <c r="O9" s="87">
        <v>5315.62</v>
      </c>
      <c r="P9" s="87">
        <v>7450</v>
      </c>
      <c r="Q9">
        <f aca="true" t="shared" si="4" ref="Q9:Q14">P9*O9</f>
        <v>39601369</v>
      </c>
      <c r="R9" s="22">
        <f aca="true" t="shared" si="5" ref="R9:R14">Q9+G9</f>
        <v>119760969</v>
      </c>
      <c r="S9" s="22"/>
    </row>
    <row r="10" spans="1:20" ht="19.5" customHeight="1">
      <c r="A10" s="7">
        <f t="shared" si="1"/>
        <v>3</v>
      </c>
      <c r="B10" s="52" t="s">
        <v>152</v>
      </c>
      <c r="C10" s="10">
        <v>0</v>
      </c>
      <c r="D10" s="16">
        <v>1851.43</v>
      </c>
      <c r="E10" s="16">
        <v>0</v>
      </c>
      <c r="F10" s="16">
        <f t="shared" si="2"/>
        <v>1851.43</v>
      </c>
      <c r="G10" s="8">
        <v>2647550</v>
      </c>
      <c r="H10" s="10">
        <f>G10/D10</f>
        <v>1430.0027546275041</v>
      </c>
      <c r="I10" s="10"/>
      <c r="J10" s="85" t="s">
        <v>25</v>
      </c>
      <c r="K10" s="86">
        <f t="shared" si="0"/>
        <v>529.51</v>
      </c>
      <c r="L10" s="9">
        <f t="shared" si="3"/>
        <v>127.0824</v>
      </c>
      <c r="M10" s="87"/>
      <c r="N10" s="52"/>
      <c r="O10" s="87">
        <v>1851.43</v>
      </c>
      <c r="P10" s="87">
        <v>7100</v>
      </c>
      <c r="Q10">
        <f t="shared" si="4"/>
        <v>13145153</v>
      </c>
      <c r="R10" s="22">
        <f t="shared" si="5"/>
        <v>15792703</v>
      </c>
      <c r="S10" s="22"/>
      <c r="T10">
        <v>204</v>
      </c>
    </row>
    <row r="11" spans="1:20" ht="19.5" customHeight="1">
      <c r="A11" s="7">
        <f t="shared" si="1"/>
        <v>4</v>
      </c>
      <c r="B11" s="52" t="s">
        <v>153</v>
      </c>
      <c r="C11" s="10">
        <v>0</v>
      </c>
      <c r="D11" s="16">
        <v>0</v>
      </c>
      <c r="E11" s="16">
        <v>0</v>
      </c>
      <c r="F11" s="16">
        <f t="shared" si="2"/>
        <v>0</v>
      </c>
      <c r="G11" s="8"/>
      <c r="H11" s="10"/>
      <c r="I11" s="10"/>
      <c r="J11" s="85"/>
      <c r="K11" s="86">
        <f t="shared" si="0"/>
        <v>0</v>
      </c>
      <c r="L11" s="9">
        <f t="shared" si="3"/>
        <v>0</v>
      </c>
      <c r="M11" s="87"/>
      <c r="N11" s="52"/>
      <c r="O11" s="87">
        <v>0</v>
      </c>
      <c r="P11" s="87"/>
      <c r="R11" s="22"/>
      <c r="S11" s="22"/>
      <c r="T11">
        <f>2779+4176+6281</f>
        <v>13236</v>
      </c>
    </row>
    <row r="12" spans="1:25" ht="19.5" customHeight="1">
      <c r="A12" s="7">
        <f t="shared" si="1"/>
        <v>5</v>
      </c>
      <c r="B12" s="52" t="s">
        <v>154</v>
      </c>
      <c r="C12" s="10">
        <v>0</v>
      </c>
      <c r="D12" s="16">
        <v>0</v>
      </c>
      <c r="E12" s="16">
        <v>0</v>
      </c>
      <c r="F12" s="16">
        <f t="shared" si="2"/>
        <v>0</v>
      </c>
      <c r="G12" s="8"/>
      <c r="H12" s="10"/>
      <c r="I12" s="10"/>
      <c r="J12" s="85"/>
      <c r="K12" s="86">
        <f t="shared" si="0"/>
        <v>0</v>
      </c>
      <c r="L12" s="9">
        <f t="shared" si="3"/>
        <v>0</v>
      </c>
      <c r="M12" s="87"/>
      <c r="N12" s="52"/>
      <c r="O12" s="87">
        <v>0</v>
      </c>
      <c r="P12" s="87"/>
      <c r="R12" s="22"/>
      <c r="S12" s="22"/>
      <c r="T12" s="89" t="s">
        <v>13</v>
      </c>
      <c r="U12" s="89" t="s">
        <v>14</v>
      </c>
      <c r="V12" s="89" t="s">
        <v>15</v>
      </c>
      <c r="W12" s="89" t="s">
        <v>16</v>
      </c>
      <c r="X12" s="89" t="s">
        <v>17</v>
      </c>
      <c r="Y12" s="89" t="s">
        <v>18</v>
      </c>
    </row>
    <row r="13" spans="1:25" ht="19.5" customHeight="1">
      <c r="A13" s="7">
        <f t="shared" si="1"/>
        <v>6</v>
      </c>
      <c r="B13" s="52" t="s">
        <v>155</v>
      </c>
      <c r="C13" s="10">
        <v>0</v>
      </c>
      <c r="D13" s="10">
        <v>0</v>
      </c>
      <c r="E13" s="10">
        <v>0</v>
      </c>
      <c r="F13" s="10">
        <f t="shared" si="2"/>
        <v>0</v>
      </c>
      <c r="G13" s="52"/>
      <c r="H13" s="10"/>
      <c r="I13" s="10"/>
      <c r="J13" s="85"/>
      <c r="K13" s="86">
        <f t="shared" si="0"/>
        <v>0</v>
      </c>
      <c r="L13" s="9">
        <f t="shared" si="3"/>
        <v>0</v>
      </c>
      <c r="M13" s="87"/>
      <c r="N13" s="52"/>
      <c r="O13" s="87">
        <v>0</v>
      </c>
      <c r="P13" s="87"/>
      <c r="R13" s="22"/>
      <c r="S13" s="22"/>
      <c r="T13" s="89"/>
      <c r="U13" s="89"/>
      <c r="V13" s="89"/>
      <c r="W13" s="89"/>
      <c r="X13" s="89"/>
      <c r="Y13" s="89" t="s">
        <v>17</v>
      </c>
    </row>
    <row r="14" spans="1:25" ht="19.5" customHeight="1">
      <c r="A14" s="7">
        <f t="shared" si="1"/>
        <v>7</v>
      </c>
      <c r="B14" s="52" t="s">
        <v>167</v>
      </c>
      <c r="C14" s="10">
        <v>1240</v>
      </c>
      <c r="D14" s="10">
        <v>2309.42</v>
      </c>
      <c r="E14" s="10">
        <v>0</v>
      </c>
      <c r="F14" s="10">
        <f t="shared" si="2"/>
        <v>3549.42</v>
      </c>
      <c r="G14" s="52">
        <v>33140177</v>
      </c>
      <c r="H14" s="10">
        <f>G14/D14</f>
        <v>14350</v>
      </c>
      <c r="I14" s="10"/>
      <c r="J14" s="85" t="s">
        <v>25</v>
      </c>
      <c r="K14" s="86">
        <f t="shared" si="0"/>
        <v>6628.035400000001</v>
      </c>
      <c r="L14" s="9">
        <f t="shared" si="3"/>
        <v>1590.728496</v>
      </c>
      <c r="M14" s="87"/>
      <c r="N14" s="52"/>
      <c r="O14" s="87">
        <v>2309.42</v>
      </c>
      <c r="P14" s="87">
        <v>7150</v>
      </c>
      <c r="Q14">
        <f t="shared" si="4"/>
        <v>16512353</v>
      </c>
      <c r="R14" s="22">
        <f t="shared" si="5"/>
        <v>49652530</v>
      </c>
      <c r="S14" s="22"/>
      <c r="T14" s="90">
        <v>553</v>
      </c>
      <c r="U14" s="90">
        <v>12773</v>
      </c>
      <c r="V14" s="90">
        <v>200</v>
      </c>
      <c r="W14" s="90">
        <v>13526</v>
      </c>
      <c r="X14" s="90">
        <v>187226634</v>
      </c>
      <c r="Y14" s="90">
        <v>14658</v>
      </c>
    </row>
    <row r="15" spans="1:19" ht="19.5" customHeight="1">
      <c r="A15" s="7">
        <f t="shared" si="1"/>
        <v>8</v>
      </c>
      <c r="B15" s="52" t="s">
        <v>157</v>
      </c>
      <c r="C15" s="10">
        <v>0</v>
      </c>
      <c r="D15" s="10">
        <v>0</v>
      </c>
      <c r="E15" s="10">
        <v>0</v>
      </c>
      <c r="F15" s="10">
        <f t="shared" si="2"/>
        <v>0</v>
      </c>
      <c r="G15" s="52"/>
      <c r="H15" s="10"/>
      <c r="I15" s="10"/>
      <c r="J15" s="10"/>
      <c r="K15" s="86">
        <f t="shared" si="0"/>
        <v>0</v>
      </c>
      <c r="L15" s="9">
        <f t="shared" si="3"/>
        <v>0</v>
      </c>
      <c r="M15" s="87"/>
      <c r="N15" s="10"/>
      <c r="O15" s="87">
        <v>0</v>
      </c>
      <c r="P15" s="87"/>
      <c r="R15" s="22"/>
      <c r="S15" s="22"/>
    </row>
    <row r="16" spans="1:19" ht="19.5" customHeight="1">
      <c r="A16" s="7">
        <f t="shared" si="1"/>
        <v>9</v>
      </c>
      <c r="B16" s="83" t="s">
        <v>158</v>
      </c>
      <c r="C16" s="10">
        <v>0</v>
      </c>
      <c r="D16" s="10">
        <v>0</v>
      </c>
      <c r="E16" s="10">
        <v>0</v>
      </c>
      <c r="F16" s="10">
        <f t="shared" si="2"/>
        <v>0</v>
      </c>
      <c r="G16" s="52"/>
      <c r="H16" s="10"/>
      <c r="I16" s="10"/>
      <c r="J16" s="10"/>
      <c r="K16" s="86">
        <f t="shared" si="0"/>
        <v>0</v>
      </c>
      <c r="L16" s="9">
        <f t="shared" si="3"/>
        <v>0</v>
      </c>
      <c r="M16" s="87"/>
      <c r="N16" s="10"/>
      <c r="O16" s="87">
        <v>0</v>
      </c>
      <c r="P16" s="87"/>
      <c r="R16" s="22"/>
      <c r="S16" s="22"/>
    </row>
    <row r="17" spans="1:19" ht="19.5" customHeight="1">
      <c r="A17" s="7">
        <f t="shared" si="1"/>
        <v>10</v>
      </c>
      <c r="B17" s="83" t="s">
        <v>159</v>
      </c>
      <c r="C17" s="10">
        <v>0</v>
      </c>
      <c r="D17" s="10">
        <v>0</v>
      </c>
      <c r="E17" s="10">
        <v>0</v>
      </c>
      <c r="F17" s="10">
        <f t="shared" si="2"/>
        <v>0</v>
      </c>
      <c r="G17" s="52"/>
      <c r="H17" s="12"/>
      <c r="I17" s="12"/>
      <c r="J17" s="12"/>
      <c r="K17" s="86">
        <f t="shared" si="0"/>
        <v>0</v>
      </c>
      <c r="L17" s="9">
        <f t="shared" si="3"/>
        <v>0</v>
      </c>
      <c r="M17" s="87"/>
      <c r="N17" s="12"/>
      <c r="O17" s="87">
        <v>0</v>
      </c>
      <c r="P17" s="87"/>
      <c r="R17" s="22"/>
      <c r="S17" s="22"/>
    </row>
    <row r="18" spans="1:19" ht="24.75" customHeight="1">
      <c r="A18" s="13"/>
      <c r="B18" s="3" t="s">
        <v>16</v>
      </c>
      <c r="C18" s="14">
        <f>SUM(C8:C17)</f>
        <v>1240</v>
      </c>
      <c r="D18" s="14">
        <f>SUM(D8:D17)</f>
        <v>13161.72</v>
      </c>
      <c r="E18" s="14">
        <f>SUM(E8:E17)</f>
        <v>0</v>
      </c>
      <c r="F18" s="14">
        <f>SUM(F8:F17)</f>
        <v>14401.72</v>
      </c>
      <c r="G18" s="15">
        <f>SUM(G8:G17)</f>
        <v>171041827</v>
      </c>
      <c r="H18" s="14">
        <f>+G18/D18</f>
        <v>12995.400829070973</v>
      </c>
      <c r="I18" s="15">
        <f>SUM(I8:I17)</f>
        <v>0</v>
      </c>
      <c r="J18" s="14"/>
      <c r="K18" s="24">
        <f>SUM(K8:K17)</f>
        <v>34208.365399999995</v>
      </c>
      <c r="L18" s="21">
        <f t="shared" si="3"/>
        <v>8210.007696</v>
      </c>
      <c r="M18" s="88"/>
      <c r="N18" s="88"/>
      <c r="O18" s="88"/>
      <c r="P18" s="88"/>
      <c r="Q18" s="64"/>
      <c r="R18" s="64"/>
      <c r="S18" s="64"/>
    </row>
    <row r="19" ht="12.75">
      <c r="I19" s="64"/>
    </row>
    <row r="20" ht="12.75">
      <c r="I20" s="64"/>
    </row>
  </sheetData>
  <sheetProtection/>
  <mergeCells count="12">
    <mergeCell ref="A5:A7"/>
    <mergeCell ref="B5:B7"/>
    <mergeCell ref="A1:L1"/>
    <mergeCell ref="A2:L2"/>
    <mergeCell ref="A3:L3"/>
    <mergeCell ref="C6:C7"/>
    <mergeCell ref="D6:D7"/>
    <mergeCell ref="E6:E7"/>
    <mergeCell ref="F6:F7"/>
    <mergeCell ref="K5:K7"/>
    <mergeCell ref="L5:L7"/>
    <mergeCell ref="C5:F5"/>
  </mergeCells>
  <printOptions horizontalCentered="1"/>
  <pageMargins left="0.2362204724409449" right="0.2362204724409449" top="0.5905511811023623" bottom="0.5118110236220472" header="0.5118110236220472" footer="0.5118110236220472"/>
  <pageSetup orientation="landscape" paperSize="192" scale="95" r:id="rId2"/>
  <colBreaks count="1" manualBreakCount="1">
    <brk id="12" max="17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8"/>
  <sheetViews>
    <sheetView zoomScaleSheetLayoutView="100" workbookViewId="0" topLeftCell="A1">
      <selection activeCell="A3" sqref="A3:J3"/>
    </sheetView>
  </sheetViews>
  <sheetFormatPr defaultColWidth="9.140625" defaultRowHeight="12.75"/>
  <cols>
    <col min="1" max="1" width="4.28125" style="0" customWidth="1"/>
    <col min="2" max="2" width="16.7109375" style="0" customWidth="1"/>
    <col min="4" max="4" width="10.28125" style="0" customWidth="1"/>
    <col min="5" max="5" width="8.57421875" style="0" customWidth="1"/>
    <col min="6" max="6" width="10.57421875" style="0" customWidth="1"/>
    <col min="7" max="7" width="13.00390625" style="0" customWidth="1"/>
    <col min="8" max="8" width="12.140625" style="0" customWidth="1"/>
    <col min="9" max="9" width="9.57421875" style="0" customWidth="1"/>
    <col min="10" max="10" width="11.421875" style="0" customWidth="1"/>
    <col min="18" max="18" width="10.28125" style="0" bestFit="1" customWidth="1"/>
  </cols>
  <sheetData>
    <row r="1" spans="1:12" ht="21.75" customHeight="1">
      <c r="A1" s="370" t="s">
        <v>160</v>
      </c>
      <c r="B1" s="370"/>
      <c r="C1" s="370"/>
      <c r="D1" s="370"/>
      <c r="E1" s="370"/>
      <c r="F1" s="370"/>
      <c r="G1" s="370"/>
      <c r="H1" s="370"/>
      <c r="I1" s="370"/>
      <c r="J1" s="370"/>
      <c r="K1" s="81"/>
      <c r="L1" s="81"/>
    </row>
    <row r="2" spans="1:12" ht="21.75" customHeight="1">
      <c r="A2" s="370" t="s">
        <v>166</v>
      </c>
      <c r="B2" s="370"/>
      <c r="C2" s="370"/>
      <c r="D2" s="370"/>
      <c r="E2" s="370"/>
      <c r="F2" s="370"/>
      <c r="G2" s="370"/>
      <c r="H2" s="370"/>
      <c r="I2" s="370"/>
      <c r="J2" s="370"/>
      <c r="K2" s="81"/>
      <c r="L2" s="81"/>
    </row>
    <row r="3" spans="1:12" ht="21.75" customHeight="1">
      <c r="A3" s="370" t="str">
        <f>'KS PBN'!A3:J3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  <c r="K3" s="81"/>
      <c r="L3" s="81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.5" customHeight="1">
      <c r="A5" s="349" t="s">
        <v>3</v>
      </c>
      <c r="B5" s="349" t="s">
        <v>146</v>
      </c>
      <c r="C5" s="357" t="s">
        <v>5</v>
      </c>
      <c r="D5" s="357"/>
      <c r="E5" s="357"/>
      <c r="F5" s="357"/>
      <c r="G5" s="72" t="s">
        <v>6</v>
      </c>
      <c r="H5" s="72" t="s">
        <v>7</v>
      </c>
      <c r="I5" s="72" t="s">
        <v>8</v>
      </c>
      <c r="J5" s="4"/>
    </row>
    <row r="6" spans="1:10" ht="19.5" customHeight="1">
      <c r="A6" s="371"/>
      <c r="B6" s="371"/>
      <c r="C6" s="349" t="s">
        <v>13</v>
      </c>
      <c r="D6" s="349" t="s">
        <v>14</v>
      </c>
      <c r="E6" s="349" t="s">
        <v>15</v>
      </c>
      <c r="F6" s="349" t="s">
        <v>16</v>
      </c>
      <c r="G6" s="73" t="s">
        <v>168</v>
      </c>
      <c r="H6" s="73" t="s">
        <v>18</v>
      </c>
      <c r="I6" s="73" t="s">
        <v>19</v>
      </c>
      <c r="J6" s="5" t="s">
        <v>161</v>
      </c>
    </row>
    <row r="7" spans="1:10" ht="19.5" customHeight="1">
      <c r="A7" s="372"/>
      <c r="B7" s="372"/>
      <c r="C7" s="372"/>
      <c r="D7" s="372"/>
      <c r="E7" s="372"/>
      <c r="F7" s="372"/>
      <c r="G7" s="74"/>
      <c r="H7" s="74" t="s">
        <v>168</v>
      </c>
      <c r="I7" s="74" t="s">
        <v>21</v>
      </c>
      <c r="J7" s="6"/>
    </row>
    <row r="8" spans="1:18" ht="19.5" customHeight="1">
      <c r="A8" s="59">
        <v>1</v>
      </c>
      <c r="B8" s="75" t="s">
        <v>150</v>
      </c>
      <c r="C8" s="76">
        <v>0</v>
      </c>
      <c r="D8" s="76">
        <v>399</v>
      </c>
      <c r="E8" s="76">
        <v>0</v>
      </c>
      <c r="F8" s="76">
        <v>399</v>
      </c>
      <c r="G8" s="76">
        <v>1100000</v>
      </c>
      <c r="H8" s="75">
        <f>G8/D8</f>
        <v>2756.8922305764413</v>
      </c>
      <c r="I8" s="76">
        <v>148</v>
      </c>
      <c r="J8" s="76" t="s">
        <v>55</v>
      </c>
      <c r="K8" s="82">
        <v>0.3</v>
      </c>
      <c r="L8" t="s">
        <v>169</v>
      </c>
      <c r="M8">
        <f>K8*G8</f>
        <v>330000</v>
      </c>
      <c r="O8">
        <v>399</v>
      </c>
      <c r="P8">
        <v>1000</v>
      </c>
      <c r="Q8">
        <f>P8*O8</f>
        <v>399000</v>
      </c>
      <c r="R8" s="64">
        <f>Q8+G8</f>
        <v>1499000</v>
      </c>
    </row>
    <row r="9" spans="1:10" ht="19.5" customHeight="1">
      <c r="A9" s="59">
        <f aca="true" t="shared" si="0" ref="A9:A17">A8+1</f>
        <v>2</v>
      </c>
      <c r="B9" s="75" t="s">
        <v>151</v>
      </c>
      <c r="C9" s="77"/>
      <c r="D9" s="77"/>
      <c r="E9" s="77"/>
      <c r="F9" s="77"/>
      <c r="G9" s="77"/>
      <c r="H9" s="77"/>
      <c r="I9" s="76"/>
      <c r="J9" s="76"/>
    </row>
    <row r="10" spans="1:10" ht="19.5" customHeight="1">
      <c r="A10" s="59">
        <f t="shared" si="0"/>
        <v>3</v>
      </c>
      <c r="B10" s="75" t="s">
        <v>152</v>
      </c>
      <c r="C10" s="77"/>
      <c r="D10" s="77"/>
      <c r="E10" s="77"/>
      <c r="F10" s="77"/>
      <c r="G10" s="77"/>
      <c r="H10" s="77"/>
      <c r="I10" s="76"/>
      <c r="J10" s="76"/>
    </row>
    <row r="11" spans="1:10" ht="19.5" customHeight="1">
      <c r="A11" s="59">
        <f t="shared" si="0"/>
        <v>4</v>
      </c>
      <c r="B11" s="75" t="s">
        <v>153</v>
      </c>
      <c r="C11" s="77"/>
      <c r="D11" s="77"/>
      <c r="E11" s="77"/>
      <c r="F11" s="77"/>
      <c r="G11" s="77"/>
      <c r="H11" s="77"/>
      <c r="I11" s="76"/>
      <c r="J11" s="76"/>
    </row>
    <row r="12" spans="1:10" ht="19.5" customHeight="1">
      <c r="A12" s="59">
        <f t="shared" si="0"/>
        <v>5</v>
      </c>
      <c r="B12" s="75" t="s">
        <v>154</v>
      </c>
      <c r="C12" s="77"/>
      <c r="D12" s="77"/>
      <c r="E12" s="77"/>
      <c r="F12" s="77"/>
      <c r="G12" s="77"/>
      <c r="H12" s="77"/>
      <c r="I12" s="76"/>
      <c r="J12" s="76"/>
    </row>
    <row r="13" spans="1:10" ht="19.5" customHeight="1">
      <c r="A13" s="59">
        <f t="shared" si="0"/>
        <v>6</v>
      </c>
      <c r="B13" s="75" t="s">
        <v>155</v>
      </c>
      <c r="C13" s="77"/>
      <c r="D13" s="77"/>
      <c r="E13" s="77"/>
      <c r="F13" s="77"/>
      <c r="G13" s="77"/>
      <c r="H13" s="77"/>
      <c r="I13" s="76"/>
      <c r="J13" s="76"/>
    </row>
    <row r="14" spans="1:10" ht="19.5" customHeight="1">
      <c r="A14" s="59">
        <f t="shared" si="0"/>
        <v>7</v>
      </c>
      <c r="B14" s="75" t="s">
        <v>156</v>
      </c>
      <c r="C14" s="77"/>
      <c r="D14" s="77"/>
      <c r="E14" s="77"/>
      <c r="F14" s="77"/>
      <c r="G14" s="77"/>
      <c r="H14" s="77"/>
      <c r="I14" s="76"/>
      <c r="J14" s="76"/>
    </row>
    <row r="15" spans="1:10" ht="19.5" customHeight="1">
      <c r="A15" s="59">
        <f t="shared" si="0"/>
        <v>8</v>
      </c>
      <c r="B15" s="75" t="s">
        <v>157</v>
      </c>
      <c r="C15" s="77"/>
      <c r="D15" s="77"/>
      <c r="E15" s="77"/>
      <c r="F15" s="77"/>
      <c r="G15" s="77"/>
      <c r="H15" s="77"/>
      <c r="I15" s="76"/>
      <c r="J15" s="76"/>
    </row>
    <row r="16" spans="1:10" ht="19.5" customHeight="1">
      <c r="A16" s="59">
        <f t="shared" si="0"/>
        <v>9</v>
      </c>
      <c r="B16" s="75" t="s">
        <v>158</v>
      </c>
      <c r="C16" s="77"/>
      <c r="D16" s="77"/>
      <c r="E16" s="77"/>
      <c r="F16" s="77"/>
      <c r="G16" s="77"/>
      <c r="H16" s="77"/>
      <c r="I16" s="76"/>
      <c r="J16" s="76"/>
    </row>
    <row r="17" spans="1:10" ht="19.5" customHeight="1">
      <c r="A17" s="59">
        <f t="shared" si="0"/>
        <v>10</v>
      </c>
      <c r="B17" s="75" t="s">
        <v>162</v>
      </c>
      <c r="C17" s="77"/>
      <c r="D17" s="77"/>
      <c r="E17" s="77"/>
      <c r="F17" s="77"/>
      <c r="G17" s="77"/>
      <c r="H17" s="77"/>
      <c r="I17" s="76"/>
      <c r="J17" s="76"/>
    </row>
    <row r="18" spans="1:10" ht="24.75" customHeight="1">
      <c r="A18" s="78"/>
      <c r="B18" s="67" t="s">
        <v>16</v>
      </c>
      <c r="C18" s="79">
        <f>SUM(C8:C17)</f>
        <v>0</v>
      </c>
      <c r="D18" s="79">
        <f>SUM(D8:D17)</f>
        <v>399</v>
      </c>
      <c r="E18" s="79">
        <f>SUM(E8:E17)</f>
        <v>0</v>
      </c>
      <c r="F18" s="79">
        <f>SUM(F8:F17)</f>
        <v>399</v>
      </c>
      <c r="G18" s="80">
        <f>SUM(G8:G17)</f>
        <v>1100000</v>
      </c>
      <c r="H18" s="79">
        <f>G18/D18</f>
        <v>2756.8922305764413</v>
      </c>
      <c r="I18" s="80">
        <f>SUM(I8:I17)</f>
        <v>148</v>
      </c>
      <c r="J18" s="79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5118110236220472" right="0.5118110236220472" top="0.5905511811023623" bottom="0.2362204724409449" header="0.5118110236220472" footer="0.5118110236220472"/>
  <pageSetup orientation="landscape" paperSize="192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tabSelected="1" zoomScale="85" zoomScaleNormal="85" zoomScaleSheetLayoutView="85" workbookViewId="0" topLeftCell="A1">
      <selection activeCell="A9" sqref="A9"/>
    </sheetView>
  </sheetViews>
  <sheetFormatPr defaultColWidth="9.140625" defaultRowHeight="12.75"/>
  <cols>
    <col min="1" max="1" width="5.57421875" style="0" customWidth="1"/>
    <col min="2" max="2" width="17.7109375" style="0" customWidth="1"/>
    <col min="3" max="3" width="10.7109375" style="0" customWidth="1"/>
    <col min="4" max="4" width="12.00390625" style="0" customWidth="1"/>
    <col min="5" max="5" width="11.00390625" style="0" customWidth="1"/>
    <col min="6" max="6" width="12.00390625" style="0" customWidth="1"/>
    <col min="7" max="7" width="17.28125" style="0" customWidth="1"/>
    <col min="8" max="8" width="13.57421875" style="0" customWidth="1"/>
    <col min="9" max="9" width="9.7109375" style="0" customWidth="1"/>
    <col min="10" max="10" width="10.8515625" style="0" customWidth="1"/>
    <col min="12" max="12" width="15.00390625" style="0" bestFit="1" customWidth="1"/>
    <col min="13" max="13" width="15.28125" style="0" bestFit="1" customWidth="1"/>
  </cols>
  <sheetData>
    <row r="1" spans="1:10" ht="12.75">
      <c r="A1" s="354"/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9.5" customHeight="1">
      <c r="A2" s="370" t="s">
        <v>170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9.5" customHeight="1">
      <c r="A3" s="370" t="s">
        <v>171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9.5" customHeight="1">
      <c r="A4" s="370" t="str">
        <f>'KR PBN'!A3:J3</f>
        <v>DI KABUPATEN PASER TAHUN 2021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9.5" customHeight="1">
      <c r="A6" s="377" t="s">
        <v>3</v>
      </c>
      <c r="B6" s="377" t="s">
        <v>4</v>
      </c>
      <c r="C6" s="375" t="s">
        <v>5</v>
      </c>
      <c r="D6" s="375"/>
      <c r="E6" s="375"/>
      <c r="F6" s="376"/>
      <c r="G6" s="56" t="s">
        <v>6</v>
      </c>
      <c r="H6" s="56" t="s">
        <v>7</v>
      </c>
      <c r="I6" s="56" t="s">
        <v>8</v>
      </c>
      <c r="J6" s="65" t="s">
        <v>7</v>
      </c>
    </row>
    <row r="7" spans="1:10" ht="19.5" customHeight="1">
      <c r="A7" s="378"/>
      <c r="B7" s="378"/>
      <c r="C7" s="377" t="s">
        <v>13</v>
      </c>
      <c r="D7" s="377" t="s">
        <v>14</v>
      </c>
      <c r="E7" s="377" t="s">
        <v>15</v>
      </c>
      <c r="F7" s="373" t="s">
        <v>16</v>
      </c>
      <c r="G7" s="57" t="s">
        <v>17</v>
      </c>
      <c r="H7" s="57" t="s">
        <v>18</v>
      </c>
      <c r="I7" s="57" t="s">
        <v>19</v>
      </c>
      <c r="J7" s="66" t="s">
        <v>20</v>
      </c>
    </row>
    <row r="8" spans="1:10" ht="19.5" customHeight="1">
      <c r="A8" s="379"/>
      <c r="B8" s="379"/>
      <c r="C8" s="379"/>
      <c r="D8" s="379"/>
      <c r="E8" s="379"/>
      <c r="F8" s="374"/>
      <c r="G8" s="58"/>
      <c r="H8" s="58" t="s">
        <v>17</v>
      </c>
      <c r="I8" s="58" t="s">
        <v>21</v>
      </c>
      <c r="J8" s="67" t="s">
        <v>22</v>
      </c>
    </row>
    <row r="9" spans="1:13" ht="19.5" customHeight="1">
      <c r="A9" s="59">
        <v>1</v>
      </c>
      <c r="B9" s="60" t="s">
        <v>164</v>
      </c>
      <c r="C9" s="61">
        <f>'KS PBN'!C18</f>
        <v>1240</v>
      </c>
      <c r="D9" s="61">
        <f>'KS PBN'!D18</f>
        <v>13161.72</v>
      </c>
      <c r="E9" s="61">
        <f>'KS PBN'!E18</f>
        <v>0</v>
      </c>
      <c r="F9" s="61">
        <f>SUM(C9:E9)</f>
        <v>14401.72</v>
      </c>
      <c r="G9" s="61">
        <f>'KS PBN'!G18</f>
        <v>171041827</v>
      </c>
      <c r="H9" s="61">
        <f>+G9/D9</f>
        <v>12995.400829070973</v>
      </c>
      <c r="I9" s="68">
        <v>0</v>
      </c>
      <c r="J9" s="68"/>
      <c r="L9" s="22">
        <v>5728</v>
      </c>
      <c r="M9" s="22">
        <v>6471</v>
      </c>
    </row>
    <row r="10" spans="1:13" ht="19.5" customHeight="1">
      <c r="A10" s="59">
        <f aca="true" t="shared" si="0" ref="A10:A22">A9+1</f>
        <v>2</v>
      </c>
      <c r="B10" s="60" t="s">
        <v>26</v>
      </c>
      <c r="C10" s="61">
        <f>'KR PBN'!C18</f>
        <v>0</v>
      </c>
      <c r="D10" s="61">
        <f>'KR PBN'!D18</f>
        <v>399</v>
      </c>
      <c r="E10" s="61">
        <f>'KR PBN'!E18</f>
        <v>0</v>
      </c>
      <c r="F10" s="61">
        <f>SUM(C10:E10)</f>
        <v>399</v>
      </c>
      <c r="G10" s="61">
        <f>'KR PBN'!G18</f>
        <v>1100000</v>
      </c>
      <c r="H10" s="62">
        <f>+G10/D10</f>
        <v>2756.8922305764413</v>
      </c>
      <c r="I10" s="68">
        <v>0</v>
      </c>
      <c r="J10" s="68"/>
      <c r="M10">
        <v>11695</v>
      </c>
    </row>
    <row r="11" spans="1:13" ht="19.5" customHeight="1">
      <c r="A11" s="59">
        <f t="shared" si="0"/>
        <v>3</v>
      </c>
      <c r="B11" s="60" t="s">
        <v>28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M11" s="69">
        <v>4176</v>
      </c>
    </row>
    <row r="12" spans="1:13" ht="19.5" customHeight="1">
      <c r="A12" s="59">
        <f t="shared" si="0"/>
        <v>4</v>
      </c>
      <c r="B12" s="60" t="s">
        <v>31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M12" s="70">
        <f>SUM(M9:M11)</f>
        <v>22342</v>
      </c>
    </row>
    <row r="13" spans="1:13" ht="19.5" customHeight="1">
      <c r="A13" s="59">
        <f t="shared" si="0"/>
        <v>5</v>
      </c>
      <c r="B13" s="60" t="s">
        <v>33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M13" s="69"/>
    </row>
    <row r="14" spans="1:13" ht="19.5" customHeight="1">
      <c r="A14" s="59">
        <f t="shared" si="0"/>
        <v>6</v>
      </c>
      <c r="B14" s="60" t="s">
        <v>34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M14" s="22"/>
    </row>
    <row r="15" spans="1:10" ht="19.5" customHeight="1">
      <c r="A15" s="7">
        <f t="shared" si="0"/>
        <v>7</v>
      </c>
      <c r="B15" s="52" t="s">
        <v>35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</row>
    <row r="16" spans="1:10" ht="19.5" customHeight="1">
      <c r="A16" s="7">
        <f t="shared" si="0"/>
        <v>8</v>
      </c>
      <c r="B16" s="52" t="s">
        <v>36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</row>
    <row r="17" spans="1:10" ht="19.5" customHeight="1">
      <c r="A17" s="7">
        <f t="shared" si="0"/>
        <v>9</v>
      </c>
      <c r="B17" s="52" t="s">
        <v>37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</row>
    <row r="18" spans="1:10" ht="19.5" customHeight="1">
      <c r="A18" s="7">
        <f t="shared" si="0"/>
        <v>10</v>
      </c>
      <c r="B18" s="52" t="s">
        <v>38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</row>
    <row r="19" spans="1:10" ht="19.5" customHeight="1">
      <c r="A19" s="7">
        <f t="shared" si="0"/>
        <v>11</v>
      </c>
      <c r="B19" s="52" t="s">
        <v>40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</row>
    <row r="20" spans="1:10" ht="19.5" customHeight="1">
      <c r="A20" s="7">
        <f t="shared" si="0"/>
        <v>12</v>
      </c>
      <c r="B20" s="52" t="s">
        <v>41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</row>
    <row r="21" spans="1:10" ht="19.5" customHeight="1">
      <c r="A21" s="7">
        <f t="shared" si="0"/>
        <v>13</v>
      </c>
      <c r="B21" s="52" t="s">
        <v>42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</row>
    <row r="22" spans="1:10" ht="19.5" customHeight="1">
      <c r="A22" s="7">
        <f t="shared" si="0"/>
        <v>14</v>
      </c>
      <c r="B22" s="52" t="s">
        <v>43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</row>
    <row r="23" spans="1:10" ht="19.5" customHeight="1">
      <c r="A23" s="59"/>
      <c r="B23" s="55" t="s">
        <v>16</v>
      </c>
      <c r="C23" s="63">
        <f>SUM(C9:C22)</f>
        <v>1240</v>
      </c>
      <c r="D23" s="63">
        <f>SUM(D9:D22)</f>
        <v>13560.72</v>
      </c>
      <c r="E23" s="63">
        <f>SUM(E9:E22)</f>
        <v>0</v>
      </c>
      <c r="F23" s="63">
        <f>SUM(F9:F22)</f>
        <v>14800.72</v>
      </c>
      <c r="G23" s="63">
        <f>SUM(G9:G22)</f>
        <v>172141827</v>
      </c>
      <c r="H23" s="63"/>
      <c r="I23" s="71">
        <f>SUM(I9:I22)</f>
        <v>0</v>
      </c>
      <c r="J23" s="63"/>
    </row>
    <row r="25" ht="12.75">
      <c r="F25" s="22"/>
    </row>
    <row r="26" spans="3:9" ht="12.75">
      <c r="C26" s="22"/>
      <c r="D26" s="22"/>
      <c r="E26" s="22"/>
      <c r="F26" s="22"/>
      <c r="G26" s="22"/>
      <c r="H26" s="22"/>
      <c r="I26" s="64"/>
    </row>
    <row r="27" spans="3:9" ht="12.75">
      <c r="C27" s="22"/>
      <c r="D27" s="22"/>
      <c r="E27" s="22"/>
      <c r="F27" s="22"/>
      <c r="G27" s="64"/>
      <c r="H27" s="22"/>
      <c r="I27" s="64"/>
    </row>
    <row r="28" spans="3:9" ht="12.75">
      <c r="C28" s="22"/>
      <c r="D28" s="22"/>
      <c r="E28" s="22"/>
      <c r="F28" s="22"/>
      <c r="G28" s="64"/>
      <c r="H28" s="22"/>
      <c r="I28" s="64"/>
    </row>
  </sheetData>
  <sheetProtection/>
  <mergeCells count="11">
    <mergeCell ref="E7:E8"/>
    <mergeCell ref="F7:F8"/>
    <mergeCell ref="A1:J1"/>
    <mergeCell ref="A2:J2"/>
    <mergeCell ref="A3:J3"/>
    <mergeCell ref="A4:J4"/>
    <mergeCell ref="C6:F6"/>
    <mergeCell ref="A6:A8"/>
    <mergeCell ref="B6:B8"/>
    <mergeCell ref="C7:C8"/>
    <mergeCell ref="D7:D8"/>
  </mergeCells>
  <printOptions horizontalCentered="1" verticalCentered="1"/>
  <pageMargins left="0.2362204724409449" right="0.2362204724409449" top="0" bottom="0.2362204724409449" header="0.31496062992125984" footer="0.5118110236220472"/>
  <pageSetup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T37"/>
  <sheetViews>
    <sheetView zoomScale="90" zoomScaleNormal="90" zoomScaleSheetLayoutView="115" workbookViewId="0" topLeftCell="A1">
      <selection activeCell="N17" sqref="N17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5" width="10.7109375" style="0" customWidth="1"/>
    <col min="6" max="6" width="11.421875" style="0" customWidth="1"/>
    <col min="7" max="7" width="16.00390625" style="0" customWidth="1"/>
    <col min="8" max="8" width="13.57421875" style="0" customWidth="1"/>
    <col min="9" max="9" width="10.7109375" style="0" customWidth="1"/>
    <col min="10" max="10" width="11.57421875" style="0" customWidth="1"/>
    <col min="11" max="11" width="12.8515625" style="0" customWidth="1"/>
    <col min="12" max="12" width="11.140625" style="0" bestFit="1" customWidth="1"/>
    <col min="13" max="13" width="19.421875" style="0" customWidth="1"/>
    <col min="15" max="15" width="17.7109375" style="0" customWidth="1"/>
    <col min="16" max="16" width="15.00390625" style="0" bestFit="1" customWidth="1"/>
    <col min="20" max="20" width="12.140625" style="0" bestFit="1" customWidth="1"/>
  </cols>
  <sheetData>
    <row r="1" spans="1:11" ht="12.75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8.75">
      <c r="A2" s="355" t="s">
        <v>172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ht="18.75">
      <c r="A3" s="355" t="str">
        <f>'PBN (PSR)'!A4:J4</f>
        <v>DI KABUPATEN PASER TAHUN 2021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2.75">
      <c r="A5" s="349" t="s">
        <v>3</v>
      </c>
      <c r="B5" s="349" t="s">
        <v>4</v>
      </c>
      <c r="C5" s="357" t="s">
        <v>5</v>
      </c>
      <c r="D5" s="357"/>
      <c r="E5" s="357"/>
      <c r="F5" s="358"/>
      <c r="G5" s="4" t="s">
        <v>6</v>
      </c>
      <c r="H5" s="26" t="s">
        <v>7</v>
      </c>
      <c r="I5" s="26" t="s">
        <v>8</v>
      </c>
      <c r="J5" s="4" t="s">
        <v>7</v>
      </c>
      <c r="K5" s="344" t="s">
        <v>54</v>
      </c>
    </row>
    <row r="6" spans="1:16" ht="12.75">
      <c r="A6" s="350"/>
      <c r="B6" s="350"/>
      <c r="C6" s="349" t="s">
        <v>13</v>
      </c>
      <c r="D6" s="349" t="s">
        <v>14</v>
      </c>
      <c r="E6" s="349" t="s">
        <v>15</v>
      </c>
      <c r="F6" s="352" t="s">
        <v>16</v>
      </c>
      <c r="G6" s="5" t="s">
        <v>17</v>
      </c>
      <c r="H6" s="27" t="s">
        <v>18</v>
      </c>
      <c r="I6" s="27" t="s">
        <v>19</v>
      </c>
      <c r="J6" s="5" t="s">
        <v>20</v>
      </c>
      <c r="K6" s="344"/>
      <c r="M6" s="37" t="s">
        <v>10</v>
      </c>
      <c r="N6" s="37" t="s">
        <v>11</v>
      </c>
      <c r="O6" s="37" t="s">
        <v>12</v>
      </c>
      <c r="P6" s="38"/>
    </row>
    <row r="7" spans="1:16" ht="12.75">
      <c r="A7" s="351"/>
      <c r="B7" s="351"/>
      <c r="C7" s="351"/>
      <c r="D7" s="351"/>
      <c r="E7" s="351"/>
      <c r="F7" s="353"/>
      <c r="G7" s="6"/>
      <c r="H7" s="28" t="s">
        <v>17</v>
      </c>
      <c r="I7" s="28" t="s">
        <v>21</v>
      </c>
      <c r="J7" s="6" t="s">
        <v>22</v>
      </c>
      <c r="K7" s="344"/>
      <c r="M7" s="38"/>
      <c r="N7" s="38"/>
      <c r="O7" s="38"/>
      <c r="P7" s="38"/>
    </row>
    <row r="8" spans="1:16" ht="18" customHeight="1">
      <c r="A8" s="7">
        <v>1</v>
      </c>
      <c r="B8" s="29" t="s">
        <v>24</v>
      </c>
      <c r="C8" s="8">
        <f>'Rekap PR'!C9+'Rekap PBS'!C8+'PBN (PSR)'!C9</f>
        <v>25478.25</v>
      </c>
      <c r="D8" s="8">
        <f>'Rekap PR'!D9+'Rekap PBS'!D8+'PBN (PSR)'!D9</f>
        <v>146349.17</v>
      </c>
      <c r="E8" s="8">
        <f>'Rekap PR'!E9+'Rekap PBS'!E8+'PBN (PSR)'!E9</f>
        <v>3750</v>
      </c>
      <c r="F8" s="8">
        <f>'Rekap PR'!F9+'Rekap PBS'!F8+'PBN (PSR)'!F9</f>
        <v>175577.42</v>
      </c>
      <c r="G8" s="8">
        <f>'Rekap PR'!G9+'Rekap PBS'!G8+'PBN (PSR)'!G9</f>
        <v>1622067445</v>
      </c>
      <c r="H8" s="30">
        <f aca="true" t="shared" si="0" ref="H8:H13">G8/D8</f>
        <v>11083.543862940936</v>
      </c>
      <c r="I8" s="8">
        <f>'Rekap PR'!I9</f>
        <v>28028</v>
      </c>
      <c r="J8" s="8"/>
      <c r="K8" s="39" t="s">
        <v>25</v>
      </c>
      <c r="M8" s="40">
        <f>G8</f>
        <v>1622067445</v>
      </c>
      <c r="N8" s="41">
        <v>0.21</v>
      </c>
      <c r="O8" s="42">
        <f>M8*N8</f>
        <v>340634163.45</v>
      </c>
      <c r="P8" s="43"/>
    </row>
    <row r="9" spans="1:20" ht="18" customHeight="1">
      <c r="A9" s="7">
        <f aca="true" t="shared" si="1" ref="A9:A21">A8+1</f>
        <v>2</v>
      </c>
      <c r="B9" s="29" t="s">
        <v>26</v>
      </c>
      <c r="C9" s="8">
        <f>'Rekap PR'!C10+'Rekap PBS'!C9+'PBN (PSR)'!C10</f>
        <v>5860.5</v>
      </c>
      <c r="D9" s="8">
        <f>'Rekap PR'!D10+'Rekap PBS'!D9+'PBN (PSR)'!D10</f>
        <v>5524.75</v>
      </c>
      <c r="E9" s="8">
        <f>'Rekap PR'!E10+'Rekap PBS'!E9+'PBN (PSR)'!E10</f>
        <v>281</v>
      </c>
      <c r="F9" s="8">
        <f>'Rekap PR'!F10+'Rekap PBS'!F9+'PBN (PSR)'!F10</f>
        <v>11666.25</v>
      </c>
      <c r="G9" s="8">
        <f>'Rekap PR'!G10+'Rekap PBS'!G9+'PBN (PSR)'!G10</f>
        <v>9242958</v>
      </c>
      <c r="H9" s="30">
        <f t="shared" si="0"/>
        <v>1673.0092764378478</v>
      </c>
      <c r="I9" s="8">
        <f>'Rekap PR'!I10</f>
        <v>7611</v>
      </c>
      <c r="J9" s="8"/>
      <c r="K9" s="39" t="s">
        <v>55</v>
      </c>
      <c r="M9" s="40">
        <f>G9</f>
        <v>9242958</v>
      </c>
      <c r="N9" s="41">
        <v>0.2</v>
      </c>
      <c r="O9" s="42">
        <f>M9*N9</f>
        <v>1848591.6</v>
      </c>
      <c r="P9" s="43"/>
      <c r="T9" s="35">
        <v>99593.7</v>
      </c>
    </row>
    <row r="10" spans="1:20" ht="18" customHeight="1">
      <c r="A10" s="7">
        <f t="shared" si="1"/>
        <v>3</v>
      </c>
      <c r="B10" s="29" t="s">
        <v>28</v>
      </c>
      <c r="C10" s="8">
        <f>'Rekap PR'!C11</f>
        <v>82.5</v>
      </c>
      <c r="D10" s="8">
        <f>'Rekap PR'!D11</f>
        <v>1856.5</v>
      </c>
      <c r="E10" s="8">
        <f>'Rekap PR'!E11</f>
        <v>362</v>
      </c>
      <c r="F10" s="31">
        <f aca="true" t="shared" si="2" ref="F10:F21">SUM(C10:E10)</f>
        <v>2301</v>
      </c>
      <c r="G10" s="8">
        <f>'Rekap PR'!G11</f>
        <v>3283280</v>
      </c>
      <c r="H10" s="30">
        <f t="shared" si="0"/>
        <v>1768.5321842176138</v>
      </c>
      <c r="I10" s="8">
        <f>'Rekap PR'!I11</f>
        <v>8274</v>
      </c>
      <c r="J10" s="8"/>
      <c r="K10" s="39"/>
      <c r="L10" s="44" t="s">
        <v>30</v>
      </c>
      <c r="M10" s="45"/>
      <c r="N10" s="46"/>
      <c r="O10" s="47"/>
      <c r="P10" s="43" t="e">
        <f>M10/N10</f>
        <v>#DIV/0!</v>
      </c>
      <c r="T10" s="35">
        <v>86714</v>
      </c>
    </row>
    <row r="11" spans="1:20" ht="18" customHeight="1">
      <c r="A11" s="7">
        <f t="shared" si="1"/>
        <v>4</v>
      </c>
      <c r="B11" s="29" t="s">
        <v>31</v>
      </c>
      <c r="C11" s="8">
        <f>'Rekap PR'!C12</f>
        <v>8</v>
      </c>
      <c r="D11" s="8">
        <f>'Rekap PR'!D12</f>
        <v>199.25</v>
      </c>
      <c r="E11" s="8">
        <f>'Rekap PR'!E12</f>
        <v>201.25</v>
      </c>
      <c r="F11" s="31">
        <f t="shared" si="2"/>
        <v>408.5</v>
      </c>
      <c r="G11" s="8" t="e">
        <f>'Rekap PR'!G12</f>
        <v>#VALUE!</v>
      </c>
      <c r="H11" s="30" t="e">
        <f t="shared" si="0"/>
        <v>#VALUE!</v>
      </c>
      <c r="I11" s="8">
        <f>'Rekap PR'!I12</f>
        <v>6542</v>
      </c>
      <c r="J11" s="8"/>
      <c r="K11" s="39"/>
      <c r="M11" s="45">
        <f>PB!S12+TG!N12+KU!Q12+LI!S12+LK!Q12+MK!N12+MS!P12+'BS'!M12+'BE'!M12+TH!Q12</f>
        <v>35860</v>
      </c>
      <c r="N11" s="41">
        <v>0.2</v>
      </c>
      <c r="O11" s="47">
        <f>M11*N11</f>
        <v>7172</v>
      </c>
      <c r="P11" s="38"/>
      <c r="T11" s="35">
        <v>60</v>
      </c>
    </row>
    <row r="12" spans="1:20" ht="18" customHeight="1">
      <c r="A12" s="7">
        <f t="shared" si="1"/>
        <v>5</v>
      </c>
      <c r="B12" s="29" t="s">
        <v>33</v>
      </c>
      <c r="C12" s="8">
        <f>'Rekap PR'!C13</f>
        <v>22.75</v>
      </c>
      <c r="D12" s="8">
        <f>'Rekap PR'!D13</f>
        <v>56</v>
      </c>
      <c r="E12" s="8">
        <f>'Rekap PR'!E13</f>
        <v>6.75</v>
      </c>
      <c r="F12" s="31">
        <f t="shared" si="2"/>
        <v>85.5</v>
      </c>
      <c r="G12" s="8">
        <f>'Rekap PR'!G13</f>
        <v>14964</v>
      </c>
      <c r="H12" s="30">
        <f t="shared" si="0"/>
        <v>267.2142857142857</v>
      </c>
      <c r="I12" s="8">
        <f>'Rekap PR'!I13</f>
        <v>385</v>
      </c>
      <c r="J12" s="8"/>
      <c r="K12" s="39"/>
      <c r="M12" s="45">
        <f>PB!S13+TG!N13+KU!Q13+LI!S13+LK!Q13+MK!N13+MS!P13+'BS'!M13+'BE'!M13+TH!Q13</f>
        <v>4729.166666666667</v>
      </c>
      <c r="N12" s="41">
        <v>0.2</v>
      </c>
      <c r="O12" s="42">
        <f>M12*N12</f>
        <v>945.8333333333335</v>
      </c>
      <c r="P12" s="38"/>
      <c r="T12" s="35">
        <v>14401.72</v>
      </c>
    </row>
    <row r="13" spans="1:20" ht="18" customHeight="1">
      <c r="A13" s="7">
        <f t="shared" si="1"/>
        <v>6</v>
      </c>
      <c r="B13" s="29" t="s">
        <v>34</v>
      </c>
      <c r="C13" s="8">
        <f>'Rekap PR'!C14</f>
        <v>0</v>
      </c>
      <c r="D13" s="8">
        <f>'Rekap PR'!D14</f>
        <v>8.5</v>
      </c>
      <c r="E13" s="8">
        <f>'Rekap PR'!E14</f>
        <v>40</v>
      </c>
      <c r="F13" s="31">
        <f t="shared" si="2"/>
        <v>48.5</v>
      </c>
      <c r="G13" s="8">
        <f>'Rekap PR'!G14</f>
        <v>2015</v>
      </c>
      <c r="H13" s="30">
        <f t="shared" si="0"/>
        <v>237.05882352941177</v>
      </c>
      <c r="I13" s="8">
        <f>'Rekap PR'!I14</f>
        <v>110</v>
      </c>
      <c r="J13" s="8"/>
      <c r="K13" s="39"/>
      <c r="M13" s="45">
        <f>G13</f>
        <v>2015</v>
      </c>
      <c r="N13" s="41">
        <v>0.33</v>
      </c>
      <c r="O13" s="42">
        <f>M13*N13</f>
        <v>664.95</v>
      </c>
      <c r="P13" s="43">
        <f>PB!U14+TG!P14+KU!S14+LI!U14+LK!S14+MK!P14+MS!R14+'BS'!O14+'BE'!Q14+TH!S14</f>
        <v>1745.7</v>
      </c>
      <c r="T13" s="35">
        <v>399</v>
      </c>
    </row>
    <row r="14" spans="1:20" ht="18" customHeight="1">
      <c r="A14" s="7">
        <f t="shared" si="1"/>
        <v>7</v>
      </c>
      <c r="B14" s="29" t="s">
        <v>35</v>
      </c>
      <c r="C14" s="8">
        <f>'Rekap PR'!C15</f>
        <v>0</v>
      </c>
      <c r="D14" s="8">
        <f>'Rekap PR'!D15</f>
        <v>0</v>
      </c>
      <c r="E14" s="8">
        <f>'Rekap PR'!E15</f>
        <v>0</v>
      </c>
      <c r="F14" s="31">
        <f t="shared" si="2"/>
        <v>0</v>
      </c>
      <c r="G14" s="8">
        <f>'Rekap PR'!G15</f>
        <v>0</v>
      </c>
      <c r="H14" s="30">
        <v>0</v>
      </c>
      <c r="I14" s="8">
        <f>'Rekap PR'!I15</f>
        <v>0</v>
      </c>
      <c r="J14" s="8"/>
      <c r="K14" s="48"/>
      <c r="M14" s="49"/>
      <c r="N14" s="43"/>
      <c r="O14" s="38"/>
      <c r="P14" s="38"/>
      <c r="T14" s="22">
        <f>SUM(T9:T13)</f>
        <v>201168.42</v>
      </c>
    </row>
    <row r="15" spans="1:16" ht="18" customHeight="1">
      <c r="A15" s="7">
        <f t="shared" si="1"/>
        <v>8</v>
      </c>
      <c r="B15" s="29" t="s">
        <v>36</v>
      </c>
      <c r="C15" s="8">
        <f>'Rekap PR'!C16</f>
        <v>15.25</v>
      </c>
      <c r="D15" s="8">
        <f>'Rekap PR'!D16</f>
        <v>31.25</v>
      </c>
      <c r="E15" s="8">
        <f>'Rekap PR'!E16</f>
        <v>6</v>
      </c>
      <c r="F15" s="31">
        <f t="shared" si="2"/>
        <v>52.5</v>
      </c>
      <c r="G15" s="8">
        <f>'Rekap PR'!G16</f>
        <v>85483</v>
      </c>
      <c r="H15" s="30">
        <f aca="true" t="shared" si="3" ref="H15:H21">G15/D15</f>
        <v>2735.456</v>
      </c>
      <c r="I15" s="8">
        <f>'Rekap PR'!I16</f>
        <v>164</v>
      </c>
      <c r="J15" s="8"/>
      <c r="K15" s="48"/>
      <c r="M15" s="50"/>
      <c r="N15" s="43"/>
      <c r="O15" s="38"/>
      <c r="P15" s="38"/>
    </row>
    <row r="16" spans="1:16" ht="18" customHeight="1">
      <c r="A16" s="7">
        <f t="shared" si="1"/>
        <v>9</v>
      </c>
      <c r="B16" s="29" t="s">
        <v>37</v>
      </c>
      <c r="C16" s="8">
        <f>'Rekap PR'!C17</f>
        <v>0</v>
      </c>
      <c r="D16" s="8">
        <f>'Rekap PR'!D17</f>
        <v>1.5</v>
      </c>
      <c r="E16" s="8">
        <f>'Rekap PR'!E17</f>
        <v>1.25</v>
      </c>
      <c r="F16" s="31">
        <f t="shared" si="2"/>
        <v>2.75</v>
      </c>
      <c r="G16" s="8">
        <f>'Rekap PR'!G17</f>
        <v>973</v>
      </c>
      <c r="H16" s="30">
        <f t="shared" si="3"/>
        <v>648.6666666666666</v>
      </c>
      <c r="I16" s="8">
        <f>'Rekap PR'!I17</f>
        <v>20</v>
      </c>
      <c r="J16" s="8"/>
      <c r="K16" s="48"/>
      <c r="M16" s="50"/>
      <c r="N16" s="43"/>
      <c r="O16" s="38"/>
      <c r="P16" s="38"/>
    </row>
    <row r="17" spans="1:16" ht="18" customHeight="1">
      <c r="A17" s="7">
        <f t="shared" si="1"/>
        <v>10</v>
      </c>
      <c r="B17" s="29" t="s">
        <v>38</v>
      </c>
      <c r="C17" s="8">
        <f>'Rekap PR'!C18</f>
        <v>11</v>
      </c>
      <c r="D17" s="8">
        <f>'Rekap PR'!D18</f>
        <v>29</v>
      </c>
      <c r="E17" s="8">
        <f>'Rekap PR'!E18</f>
        <v>4.25</v>
      </c>
      <c r="F17" s="31">
        <f t="shared" si="2"/>
        <v>44.25</v>
      </c>
      <c r="G17" s="8">
        <f>'Rekap PR'!G18</f>
        <v>7735</v>
      </c>
      <c r="H17" s="30">
        <f t="shared" si="3"/>
        <v>266.7241379310345</v>
      </c>
      <c r="I17" s="8">
        <f>'Rekap PR'!I18</f>
        <v>214</v>
      </c>
      <c r="J17" s="8"/>
      <c r="K17" s="48"/>
      <c r="M17" s="50"/>
      <c r="N17" s="43"/>
      <c r="O17" s="38"/>
      <c r="P17" s="38"/>
    </row>
    <row r="18" spans="1:16" ht="18" customHeight="1">
      <c r="A18" s="7">
        <f t="shared" si="1"/>
        <v>11</v>
      </c>
      <c r="B18" s="29" t="s">
        <v>40</v>
      </c>
      <c r="C18" s="8">
        <f>'Rekap PR'!C19</f>
        <v>0</v>
      </c>
      <c r="D18" s="8">
        <f>'Rekap PR'!D19</f>
        <v>1.5</v>
      </c>
      <c r="E18" s="8">
        <f>'Rekap PR'!E19</f>
        <v>0.25</v>
      </c>
      <c r="F18" s="31">
        <f t="shared" si="2"/>
        <v>1.75</v>
      </c>
      <c r="G18" s="8">
        <f>'Rekap PR'!G19</f>
        <v>750</v>
      </c>
      <c r="H18" s="32">
        <f t="shared" si="3"/>
        <v>500</v>
      </c>
      <c r="I18" s="8">
        <f>'Rekap PR'!I19</f>
        <v>17</v>
      </c>
      <c r="J18" s="8"/>
      <c r="K18" s="51"/>
      <c r="M18" s="45"/>
      <c r="N18" s="43"/>
      <c r="O18" s="38"/>
      <c r="P18" s="38"/>
    </row>
    <row r="19" spans="1:16" ht="18" customHeight="1">
      <c r="A19" s="7">
        <f t="shared" si="1"/>
        <v>12</v>
      </c>
      <c r="B19" s="29" t="s">
        <v>41</v>
      </c>
      <c r="C19" s="8">
        <f>'Rekap PR'!C20</f>
        <v>0</v>
      </c>
      <c r="D19" s="8">
        <f>'Rekap PR'!D20</f>
        <v>0</v>
      </c>
      <c r="E19" s="8">
        <f>'Rekap PR'!E20</f>
        <v>0</v>
      </c>
      <c r="F19" s="31">
        <f t="shared" si="2"/>
        <v>0</v>
      </c>
      <c r="G19" s="8">
        <f>'Rekap PR'!G20</f>
        <v>0</v>
      </c>
      <c r="H19" s="32" t="e">
        <f t="shared" si="3"/>
        <v>#DIV/0!</v>
      </c>
      <c r="I19" s="8">
        <f>'Rekap PR'!I20</f>
        <v>0</v>
      </c>
      <c r="J19" s="8"/>
      <c r="K19" s="51"/>
      <c r="M19" s="50"/>
      <c r="N19" s="43"/>
      <c r="O19" s="38">
        <v>181945.78</v>
      </c>
      <c r="P19" s="38"/>
    </row>
    <row r="20" spans="1:16" ht="18" customHeight="1">
      <c r="A20" s="7">
        <f t="shared" si="1"/>
        <v>13</v>
      </c>
      <c r="B20" s="29" t="s">
        <v>42</v>
      </c>
      <c r="C20" s="8">
        <f>'Rekap PR'!C21</f>
        <v>0</v>
      </c>
      <c r="D20" s="8">
        <f>'Rekap PR'!D21</f>
        <v>0</v>
      </c>
      <c r="E20" s="8">
        <f>'Rekap PR'!E21</f>
        <v>0.25</v>
      </c>
      <c r="F20" s="31">
        <f t="shared" si="2"/>
        <v>0.25</v>
      </c>
      <c r="G20" s="8">
        <f>'Rekap PR'!G21</f>
        <v>0</v>
      </c>
      <c r="H20" s="32" t="e">
        <f t="shared" si="3"/>
        <v>#DIV/0!</v>
      </c>
      <c r="I20" s="8">
        <f>'Rekap PR'!I21</f>
        <v>8</v>
      </c>
      <c r="J20" s="8"/>
      <c r="K20" s="51"/>
      <c r="M20" s="50"/>
      <c r="N20" s="43"/>
      <c r="O20" s="43">
        <f>F8-O19</f>
        <v>-6368.359999999986</v>
      </c>
      <c r="P20" s="38"/>
    </row>
    <row r="21" spans="1:16" ht="18" customHeight="1">
      <c r="A21" s="7">
        <f t="shared" si="1"/>
        <v>14</v>
      </c>
      <c r="B21" s="29" t="s">
        <v>43</v>
      </c>
      <c r="C21" s="8">
        <f>'Rekap PR'!C22</f>
        <v>4.5</v>
      </c>
      <c r="D21" s="8">
        <f>'Rekap PR'!D22</f>
        <v>6.5</v>
      </c>
      <c r="E21" s="8">
        <f>'Rekap PR'!E22</f>
        <v>17</v>
      </c>
      <c r="F21" s="31">
        <f t="shared" si="2"/>
        <v>28</v>
      </c>
      <c r="G21" s="8">
        <f>'Rekap PR'!G22</f>
        <v>9950</v>
      </c>
      <c r="H21" s="32">
        <f t="shared" si="3"/>
        <v>1530.7692307692307</v>
      </c>
      <c r="I21" s="8">
        <f>'Rekap PR'!I22</f>
        <v>78</v>
      </c>
      <c r="J21" s="8"/>
      <c r="K21" s="51"/>
      <c r="M21" s="38"/>
      <c r="N21" s="38"/>
      <c r="O21" s="38"/>
      <c r="P21" s="38"/>
    </row>
    <row r="22" spans="1:11" ht="19.5" customHeight="1">
      <c r="A22" s="3"/>
      <c r="B22" s="3" t="s">
        <v>16</v>
      </c>
      <c r="C22" s="33">
        <f>SUM(C8:C21)</f>
        <v>31482.75</v>
      </c>
      <c r="D22" s="34">
        <f>SUM(D8:D21)</f>
        <v>154063.92</v>
      </c>
      <c r="E22" s="33">
        <f>SUM(E8:E21)</f>
        <v>4670</v>
      </c>
      <c r="F22" s="34">
        <f>SUM(F8:F21)</f>
        <v>190216.67</v>
      </c>
      <c r="G22" s="34" t="e">
        <f>SUM(G8:G21)</f>
        <v>#VALUE!</v>
      </c>
      <c r="H22" s="34"/>
      <c r="I22" s="15">
        <f>SUM(I8:I21)</f>
        <v>51451</v>
      </c>
      <c r="J22" s="52"/>
      <c r="K22" s="53"/>
    </row>
    <row r="25" spans="3:9" ht="12.75">
      <c r="C25" s="22">
        <f aca="true" t="shared" si="4" ref="C25:I25">SUM(C14:C21)</f>
        <v>30.75</v>
      </c>
      <c r="D25" s="22">
        <f t="shared" si="4"/>
        <v>69.75</v>
      </c>
      <c r="E25" s="22">
        <f t="shared" si="4"/>
        <v>29</v>
      </c>
      <c r="F25" s="22">
        <f t="shared" si="4"/>
        <v>129.5</v>
      </c>
      <c r="G25" s="22">
        <f t="shared" si="4"/>
        <v>104891</v>
      </c>
      <c r="H25" s="22" t="e">
        <f t="shared" si="4"/>
        <v>#DIV/0!</v>
      </c>
      <c r="I25" s="22">
        <f t="shared" si="4"/>
        <v>501</v>
      </c>
    </row>
    <row r="26" ht="12.75">
      <c r="L26" s="22">
        <f>C27-C8</f>
        <v>8227.75</v>
      </c>
    </row>
    <row r="27" spans="3:11" ht="12.75">
      <c r="C27" s="35">
        <v>33706</v>
      </c>
      <c r="K27" s="22"/>
    </row>
    <row r="28" spans="3:7" ht="12.75">
      <c r="C28" s="22">
        <v>15730</v>
      </c>
      <c r="G28">
        <v>8250000</v>
      </c>
    </row>
    <row r="29" ht="12.75">
      <c r="G29" s="22">
        <f>G28-G9</f>
        <v>-992958</v>
      </c>
    </row>
    <row r="30" ht="12.75">
      <c r="C30" s="22" t="e">
        <f>C28-C33</f>
        <v>#REF!</v>
      </c>
    </row>
    <row r="33" spans="3:9" ht="12.75">
      <c r="C33" s="22" t="e">
        <f>PB!C40+TG!C34+KU!C35+LI!C36+LK!C38+MK!C34+MS!C34+'BS'!C36+'BE'!C42+TH!#REF!</f>
        <v>#REF!</v>
      </c>
      <c r="D33" t="e">
        <f>PB!D40+TG!D34+KU!D35+LI!D36+LK!D38+MK!D34+MS!D34+'BS'!D36+'BE'!D42+TH!#REF!</f>
        <v>#REF!</v>
      </c>
      <c r="E33" t="e">
        <f>PB!E40+TG!E34+KU!E35+LI!E36+LK!E38+MK!E34+MS!E34+'BS'!E36+'BE'!E42+TH!#REF!</f>
        <v>#REF!</v>
      </c>
      <c r="F33" t="e">
        <f>PB!F40+TG!F34+KU!F35+LI!F36+LK!F38+MK!F34+MS!F34+'BS'!F36+'BE'!F42+TH!#REF!</f>
        <v>#REF!</v>
      </c>
      <c r="G33" t="e">
        <f>PB!G40+TG!G34+KU!G35+LI!G36+LK!G38+MK!G34+MS!G34+'BS'!G36+'BE'!G42+TH!#REF!</f>
        <v>#REF!</v>
      </c>
      <c r="H33" t="e">
        <f>PB!H40+TG!H34+KU!H35+LI!H36+LK!H38+MK!H34+MS!H34+'BS'!H36+'BE'!H42+TH!#REF!</f>
        <v>#REF!</v>
      </c>
      <c r="I33" t="e">
        <f>PB!I40+TG!I34+KU!I35+LI!I36+LK!I38+MK!I34+MS!I34+'BS'!I36+'BE'!I42+TH!#REF!</f>
        <v>#REF!</v>
      </c>
    </row>
    <row r="34" spans="3:6" ht="12.75">
      <c r="C34" s="22" t="e">
        <f>PB!C41+TG!C35+KU!C36+LI!C37+LK!C39+MK!C35+MS!C35+'BS'!C37+'BE'!C43+TH!#REF!</f>
        <v>#REF!</v>
      </c>
      <c r="D34" s="8">
        <v>36197</v>
      </c>
      <c r="E34" s="8">
        <v>1237</v>
      </c>
      <c r="F34" s="22" t="e">
        <f>SUM(C34:E34)</f>
        <v>#REF!</v>
      </c>
    </row>
    <row r="37" spans="3:6" ht="12.75">
      <c r="C37" s="8">
        <v>33706</v>
      </c>
      <c r="D37" s="8">
        <v>36197</v>
      </c>
      <c r="E37" s="8">
        <v>1237</v>
      </c>
      <c r="F37" s="31">
        <f>SUM(C37:E37)</f>
        <v>71140</v>
      </c>
    </row>
  </sheetData>
  <sheetProtection/>
  <mergeCells count="11">
    <mergeCell ref="C6:C7"/>
    <mergeCell ref="D6:D7"/>
    <mergeCell ref="E6:E7"/>
    <mergeCell ref="F6:F7"/>
    <mergeCell ref="K5:K7"/>
    <mergeCell ref="A1:K1"/>
    <mergeCell ref="A2:K2"/>
    <mergeCell ref="A3:K3"/>
    <mergeCell ref="C5:F5"/>
    <mergeCell ref="A5:A7"/>
    <mergeCell ref="B5:B7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:L1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  <col min="11" max="11" width="16.00390625" style="0" customWidth="1"/>
    <col min="12" max="12" width="10.8515625" style="0" customWidth="1"/>
  </cols>
  <sheetData>
    <row r="1" spans="1:12" ht="18">
      <c r="A1" s="370" t="s">
        <v>144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18">
      <c r="A3" s="370" t="str">
        <f>'Rekap Paser'!A3:K3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  <c r="K5" s="380" t="s">
        <v>174</v>
      </c>
      <c r="L5" s="380" t="s">
        <v>148</v>
      </c>
    </row>
    <row r="6" spans="1:12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  <c r="K6" s="380"/>
      <c r="L6" s="380"/>
    </row>
    <row r="7" spans="1:12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  <c r="K7" s="380"/>
      <c r="L7" s="380"/>
    </row>
    <row r="8" spans="1:12" ht="19.5" customHeight="1">
      <c r="A8" s="7">
        <v>1</v>
      </c>
      <c r="B8" s="8" t="s">
        <v>150</v>
      </c>
      <c r="C8" s="9">
        <f>LK!C9</f>
        <v>842.75</v>
      </c>
      <c r="D8" s="9">
        <f>LK!D9</f>
        <v>6955.45</v>
      </c>
      <c r="E8" s="9">
        <f>LK!E9</f>
        <v>64</v>
      </c>
      <c r="F8" s="9">
        <f>SUM(C8:E8)</f>
        <v>7862.2</v>
      </c>
      <c r="G8" s="16">
        <f>LK!G9</f>
        <v>100158480</v>
      </c>
      <c r="H8" s="16">
        <f aca="true" t="shared" si="0" ref="H8:H18">G8/D8</f>
        <v>14400</v>
      </c>
      <c r="I8" s="9">
        <f>LK!I9</f>
        <v>3945</v>
      </c>
      <c r="J8" s="10"/>
      <c r="K8" s="24">
        <f aca="true" t="shared" si="1" ref="K8:K17">G8*20%/1000</f>
        <v>20031.696</v>
      </c>
      <c r="L8" s="25">
        <f>G8*4.8%/1000</f>
        <v>4807.60704</v>
      </c>
    </row>
    <row r="9" spans="1:12" ht="19.5" customHeight="1">
      <c r="A9" s="7">
        <f aca="true" t="shared" si="2" ref="A9:A17">A8+1</f>
        <v>2</v>
      </c>
      <c r="B9" s="8" t="s">
        <v>151</v>
      </c>
      <c r="C9" s="8">
        <f>LI!C9</f>
        <v>2805</v>
      </c>
      <c r="D9" s="8">
        <f>LI!D9</f>
        <v>16068</v>
      </c>
      <c r="E9" s="8">
        <f>LI!E9</f>
        <v>0</v>
      </c>
      <c r="F9" s="9">
        <f>SUM(C9:E9)</f>
        <v>18873</v>
      </c>
      <c r="G9" s="16">
        <f>LI!G9</f>
        <v>19497600</v>
      </c>
      <c r="H9" s="16">
        <f t="shared" si="0"/>
        <v>1213.4428678118</v>
      </c>
      <c r="I9" s="8">
        <f>LI!I9</f>
        <v>6820</v>
      </c>
      <c r="J9" s="10"/>
      <c r="K9" s="24">
        <f t="shared" si="1"/>
        <v>3899.52</v>
      </c>
      <c r="L9" s="25">
        <f aca="true" t="shared" si="3" ref="L9:L18">G9*4.8%/1000</f>
        <v>935.8848</v>
      </c>
    </row>
    <row r="10" spans="1:12" ht="19.5" customHeight="1">
      <c r="A10" s="7">
        <f t="shared" si="2"/>
        <v>3</v>
      </c>
      <c r="B10" s="8" t="s">
        <v>152</v>
      </c>
      <c r="C10" s="17">
        <f>KU!C9</f>
        <v>5569</v>
      </c>
      <c r="D10" s="17">
        <f>KU!D9</f>
        <v>7847</v>
      </c>
      <c r="E10" s="17">
        <f>KU!E9</f>
        <v>0</v>
      </c>
      <c r="F10" s="9">
        <f aca="true" t="shared" si="4" ref="F10:F17">SUM(C10:E10)</f>
        <v>13416</v>
      </c>
      <c r="G10" s="23">
        <f>KU!G9</f>
        <v>107425500</v>
      </c>
      <c r="H10" s="16">
        <f t="shared" si="0"/>
        <v>13690.0089206066</v>
      </c>
      <c r="I10" s="17">
        <f>KU!I9</f>
        <v>4504</v>
      </c>
      <c r="J10" s="10"/>
      <c r="K10" s="24">
        <f t="shared" si="1"/>
        <v>21485.1</v>
      </c>
      <c r="L10" s="25">
        <f t="shared" si="3"/>
        <v>5156.424</v>
      </c>
    </row>
    <row r="11" spans="1:12" ht="19.5" customHeight="1">
      <c r="A11" s="7">
        <f t="shared" si="2"/>
        <v>4</v>
      </c>
      <c r="B11" s="8" t="s">
        <v>153</v>
      </c>
      <c r="C11" s="16">
        <f>'BS'!C9</f>
        <v>634</v>
      </c>
      <c r="D11" s="16">
        <f>'BS'!D9</f>
        <v>592</v>
      </c>
      <c r="E11" s="16">
        <f>'BS'!E9</f>
        <v>0</v>
      </c>
      <c r="F11" s="9">
        <f t="shared" si="4"/>
        <v>1226</v>
      </c>
      <c r="G11" s="8">
        <f>'BS'!G9</f>
        <v>8288000</v>
      </c>
      <c r="H11" s="16">
        <f t="shared" si="0"/>
        <v>14000</v>
      </c>
      <c r="I11" s="16">
        <f>'BS'!I9</f>
        <v>572</v>
      </c>
      <c r="J11" s="10"/>
      <c r="K11" s="24">
        <f t="shared" si="1"/>
        <v>1657.6</v>
      </c>
      <c r="L11" s="25">
        <f t="shared" si="3"/>
        <v>397.824</v>
      </c>
    </row>
    <row r="12" spans="1:12" ht="19.5" customHeight="1">
      <c r="A12" s="7">
        <f t="shared" si="2"/>
        <v>5</v>
      </c>
      <c r="B12" s="8" t="s">
        <v>154</v>
      </c>
      <c r="C12" s="16">
        <f>MS!C9</f>
        <v>1758</v>
      </c>
      <c r="D12" s="16">
        <f>MS!D9</f>
        <v>467</v>
      </c>
      <c r="E12" s="16">
        <f>MS!E9</f>
        <v>0</v>
      </c>
      <c r="F12" s="9">
        <f t="shared" si="4"/>
        <v>2225</v>
      </c>
      <c r="G12" s="8">
        <f>MS!G9</f>
        <v>6864900</v>
      </c>
      <c r="H12" s="16">
        <f t="shared" si="0"/>
        <v>14700</v>
      </c>
      <c r="I12" s="16">
        <f>MS!I9</f>
        <v>981</v>
      </c>
      <c r="J12" s="10"/>
      <c r="K12" s="24">
        <f t="shared" si="1"/>
        <v>1372.98</v>
      </c>
      <c r="L12" s="25">
        <f t="shared" si="3"/>
        <v>329.5152</v>
      </c>
    </row>
    <row r="13" spans="1:12" ht="19.5" customHeight="1">
      <c r="A13" s="7">
        <f t="shared" si="2"/>
        <v>6</v>
      </c>
      <c r="B13" s="8" t="s">
        <v>155</v>
      </c>
      <c r="C13" s="16">
        <f>MK!C9</f>
        <v>115</v>
      </c>
      <c r="D13" s="16">
        <f>MK!D9</f>
        <v>449</v>
      </c>
      <c r="E13" s="16">
        <f>MK!E9</f>
        <v>0</v>
      </c>
      <c r="F13" s="9">
        <f t="shared" si="4"/>
        <v>564</v>
      </c>
      <c r="G13" s="8">
        <f>MK!G9</f>
        <v>6347400</v>
      </c>
      <c r="H13" s="16">
        <f t="shared" si="0"/>
        <v>14136.748329621381</v>
      </c>
      <c r="I13" s="16">
        <f>MK!I9</f>
        <v>632</v>
      </c>
      <c r="J13" s="10"/>
      <c r="K13" s="24">
        <f t="shared" si="1"/>
        <v>1269.48</v>
      </c>
      <c r="L13" s="25">
        <f t="shared" si="3"/>
        <v>304.6752</v>
      </c>
    </row>
    <row r="14" spans="1:12" ht="19.5" customHeight="1">
      <c r="A14" s="7">
        <f t="shared" si="2"/>
        <v>7</v>
      </c>
      <c r="B14" s="8" t="s">
        <v>156</v>
      </c>
      <c r="C14" s="16">
        <f>PB!C9</f>
        <v>1462</v>
      </c>
      <c r="D14" s="16">
        <f>PB!D9</f>
        <v>8700</v>
      </c>
      <c r="E14" s="16">
        <f>PB!E9</f>
        <v>3478</v>
      </c>
      <c r="F14" s="9">
        <f t="shared" si="4"/>
        <v>13640</v>
      </c>
      <c r="G14" s="8">
        <f>PB!G9</f>
        <v>75168</v>
      </c>
      <c r="H14" s="16">
        <f t="shared" si="0"/>
        <v>8.64</v>
      </c>
      <c r="I14" s="16">
        <f>PB!I9</f>
        <v>4670</v>
      </c>
      <c r="J14" s="10"/>
      <c r="K14" s="24">
        <f t="shared" si="1"/>
        <v>15.0336</v>
      </c>
      <c r="L14" s="25">
        <f t="shared" si="3"/>
        <v>3.6080639999999997</v>
      </c>
    </row>
    <row r="15" spans="1:12" ht="19.5" customHeight="1">
      <c r="A15" s="7">
        <f t="shared" si="2"/>
        <v>8</v>
      </c>
      <c r="B15" s="8" t="s">
        <v>157</v>
      </c>
      <c r="C15" s="8">
        <f>'BE'!C9</f>
        <v>4323</v>
      </c>
      <c r="D15" s="8">
        <f>'BE'!D9</f>
        <v>9116</v>
      </c>
      <c r="E15" s="8">
        <f>'BE'!E9</f>
        <v>28</v>
      </c>
      <c r="F15" s="9">
        <f t="shared" si="4"/>
        <v>13467</v>
      </c>
      <c r="G15" s="16">
        <f>'BE'!G9</f>
        <v>13674000</v>
      </c>
      <c r="H15" s="16">
        <f t="shared" si="0"/>
        <v>1500</v>
      </c>
      <c r="I15" s="8">
        <f>'BE'!I9</f>
        <v>4518</v>
      </c>
      <c r="J15" s="10"/>
      <c r="K15" s="24">
        <f t="shared" si="1"/>
        <v>2734.8</v>
      </c>
      <c r="L15" s="25">
        <f t="shared" si="3"/>
        <v>656.352</v>
      </c>
    </row>
    <row r="16" spans="1:12" ht="19.5" customHeight="1">
      <c r="A16" s="7">
        <f t="shared" si="2"/>
        <v>9</v>
      </c>
      <c r="B16" s="11" t="s">
        <v>158</v>
      </c>
      <c r="C16" s="17">
        <f>TH!C9</f>
        <v>307</v>
      </c>
      <c r="D16" s="17">
        <f>TH!D9</f>
        <v>1280</v>
      </c>
      <c r="E16" s="17">
        <f>TH!E9</f>
        <v>12</v>
      </c>
      <c r="F16" s="9">
        <f t="shared" si="4"/>
        <v>1599</v>
      </c>
      <c r="G16" s="16">
        <f>TH!G9</f>
        <v>13850000</v>
      </c>
      <c r="H16" s="16">
        <f t="shared" si="0"/>
        <v>10820.3125</v>
      </c>
      <c r="I16" s="17">
        <f>TH!I9</f>
        <v>611</v>
      </c>
      <c r="J16" s="10"/>
      <c r="K16" s="24">
        <f t="shared" si="1"/>
        <v>2770</v>
      </c>
      <c r="L16" s="25">
        <f t="shared" si="3"/>
        <v>664.8</v>
      </c>
    </row>
    <row r="17" spans="1:12" ht="19.5" customHeight="1">
      <c r="A17" s="7">
        <f t="shared" si="2"/>
        <v>10</v>
      </c>
      <c r="B17" s="11" t="s">
        <v>159</v>
      </c>
      <c r="C17" s="18">
        <f>TG!C9</f>
        <v>634.5</v>
      </c>
      <c r="D17" s="18">
        <f>TG!D9</f>
        <v>787</v>
      </c>
      <c r="E17" s="18">
        <f>TG!E9</f>
        <v>168</v>
      </c>
      <c r="F17" s="9">
        <f t="shared" si="4"/>
        <v>1589.5</v>
      </c>
      <c r="G17" s="18">
        <f>TG!G9</f>
        <v>10860600</v>
      </c>
      <c r="H17" s="16">
        <f t="shared" si="0"/>
        <v>13800</v>
      </c>
      <c r="I17" s="18">
        <f>TG!I9</f>
        <v>775</v>
      </c>
      <c r="J17" s="12"/>
      <c r="K17" s="24">
        <f t="shared" si="1"/>
        <v>2172.12</v>
      </c>
      <c r="L17" s="25">
        <f t="shared" si="3"/>
        <v>521.3088</v>
      </c>
    </row>
    <row r="18" spans="1:12" ht="19.5" customHeight="1">
      <c r="A18" s="13"/>
      <c r="B18" s="3" t="s">
        <v>16</v>
      </c>
      <c r="C18" s="14">
        <f>SUM(C8:C17)</f>
        <v>18450.25</v>
      </c>
      <c r="D18" s="14">
        <f>SUM(D8:D17)</f>
        <v>52261.45</v>
      </c>
      <c r="E18" s="14">
        <f>SUM(E8:E17)</f>
        <v>3750</v>
      </c>
      <c r="F18" s="14">
        <f>SUM(F8:F17)</f>
        <v>74461.7</v>
      </c>
      <c r="G18" s="14">
        <f>SUM(G8:G17)</f>
        <v>287041648</v>
      </c>
      <c r="H18" s="14">
        <f t="shared" si="0"/>
        <v>5492.416456106748</v>
      </c>
      <c r="I18" s="15">
        <f>SUM(I8:I17)</f>
        <v>28028</v>
      </c>
      <c r="J18" s="14"/>
      <c r="K18" s="24">
        <f>SUM(K8:K17)</f>
        <v>57408.32960000001</v>
      </c>
      <c r="L18" s="25">
        <f t="shared" si="3"/>
        <v>13777.999104</v>
      </c>
    </row>
  </sheetData>
  <sheetProtection/>
  <mergeCells count="12">
    <mergeCell ref="A5:A7"/>
    <mergeCell ref="B5:B7"/>
    <mergeCell ref="A1:L1"/>
    <mergeCell ref="A2:L2"/>
    <mergeCell ref="A3:L3"/>
    <mergeCell ref="C6:C7"/>
    <mergeCell ref="D6:D7"/>
    <mergeCell ref="E6:E7"/>
    <mergeCell ref="F6:F7"/>
    <mergeCell ref="K5:K7"/>
    <mergeCell ref="L5:L7"/>
    <mergeCell ref="C5:F5"/>
  </mergeCells>
  <printOptions horizontalCentered="1"/>
  <pageMargins left="0.1968503937007874" right="0.1968503937007874" top="0.3937007874015748" bottom="0.1968503937007874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V35"/>
  <sheetViews>
    <sheetView view="pageBreakPreview" zoomScale="110" zoomScaleSheetLayoutView="110" workbookViewId="0" topLeftCell="A11">
      <selection activeCell="C18" sqref="C18"/>
    </sheetView>
  </sheetViews>
  <sheetFormatPr defaultColWidth="9.140625" defaultRowHeight="12.75"/>
  <cols>
    <col min="1" max="1" width="3.8515625" style="139" customWidth="1"/>
    <col min="2" max="2" width="14.421875" style="139" customWidth="1"/>
    <col min="3" max="5" width="10.7109375" style="139" customWidth="1"/>
    <col min="6" max="6" width="11.421875" style="139" customWidth="1"/>
    <col min="7" max="7" width="16.00390625" style="139" customWidth="1"/>
    <col min="8" max="8" width="13.57421875" style="139" customWidth="1"/>
    <col min="9" max="9" width="10.7109375" style="139" customWidth="1"/>
    <col min="10" max="10" width="11.57421875" style="139" customWidth="1"/>
    <col min="11" max="11" width="15.140625" style="139" customWidth="1"/>
    <col min="12" max="13" width="9.140625" style="139" customWidth="1"/>
    <col min="14" max="14" width="14.421875" style="139" customWidth="1"/>
    <col min="15" max="15" width="12.8515625" style="139" customWidth="1"/>
    <col min="16" max="16" width="12.8515625" style="139" bestFit="1" customWidth="1"/>
    <col min="17" max="18" width="9.140625" style="139" customWidth="1"/>
    <col min="19" max="19" width="11.28125" style="139" customWidth="1"/>
    <col min="20" max="21" width="9.140625" style="139" customWidth="1"/>
    <col min="22" max="22" width="14.00390625" style="139" bestFit="1" customWidth="1"/>
    <col min="23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PB!A3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53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57" t="s">
        <v>6</v>
      </c>
      <c r="H6" s="142" t="s">
        <v>7</v>
      </c>
      <c r="I6" s="142" t="s">
        <v>8</v>
      </c>
      <c r="J6" s="157" t="s">
        <v>7</v>
      </c>
      <c r="K6" s="338" t="s">
        <v>54</v>
      </c>
    </row>
    <row r="7" spans="1:16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58" t="s">
        <v>17</v>
      </c>
      <c r="H7" s="143" t="s">
        <v>18</v>
      </c>
      <c r="I7" s="143" t="s">
        <v>19</v>
      </c>
      <c r="J7" s="158" t="s">
        <v>20</v>
      </c>
      <c r="K7" s="339"/>
      <c r="N7" s="143" t="s">
        <v>10</v>
      </c>
      <c r="O7" s="143" t="s">
        <v>11</v>
      </c>
      <c r="P7" s="143" t="s">
        <v>12</v>
      </c>
    </row>
    <row r="8" spans="1:11" ht="12.75">
      <c r="A8" s="335"/>
      <c r="B8" s="335"/>
      <c r="C8" s="335"/>
      <c r="D8" s="335"/>
      <c r="E8" s="335"/>
      <c r="F8" s="337"/>
      <c r="G8" s="159"/>
      <c r="H8" s="144" t="s">
        <v>17</v>
      </c>
      <c r="I8" s="144" t="s">
        <v>21</v>
      </c>
      <c r="J8" s="159" t="s">
        <v>22</v>
      </c>
      <c r="K8" s="340"/>
    </row>
    <row r="9" spans="1:22" ht="19.5" customHeight="1">
      <c r="A9" s="145">
        <v>1</v>
      </c>
      <c r="B9" s="146" t="s">
        <v>24</v>
      </c>
      <c r="C9" s="147">
        <v>634.5</v>
      </c>
      <c r="D9" s="8">
        <v>787</v>
      </c>
      <c r="E9" s="8">
        <v>168</v>
      </c>
      <c r="F9" s="204">
        <f>SUM(C9:E9)</f>
        <v>1589.5</v>
      </c>
      <c r="G9" s="30">
        <v>10860600</v>
      </c>
      <c r="H9" s="8">
        <f aca="true" t="shared" si="0" ref="H9:H14">G9/D9</f>
        <v>13800</v>
      </c>
      <c r="I9" s="16">
        <v>775</v>
      </c>
      <c r="J9" s="8"/>
      <c r="K9" s="146" t="s">
        <v>25</v>
      </c>
      <c r="N9" s="30">
        <v>4816440</v>
      </c>
      <c r="O9" s="261">
        <v>0.21</v>
      </c>
      <c r="P9" s="262">
        <f>N9*O9</f>
        <v>1011452.3999999999</v>
      </c>
      <c r="S9" s="139">
        <v>6900</v>
      </c>
      <c r="T9" s="139">
        <v>787</v>
      </c>
      <c r="U9" s="139">
        <f>S9*T9</f>
        <v>5430300</v>
      </c>
      <c r="V9" s="180">
        <f>G9+U9</f>
        <v>16290900</v>
      </c>
    </row>
    <row r="10" spans="1:22" ht="19.5" customHeight="1">
      <c r="A10" s="145">
        <f aca="true" t="shared" si="1" ref="A10:A22">A9+1</f>
        <v>2</v>
      </c>
      <c r="B10" s="146" t="s">
        <v>26</v>
      </c>
      <c r="C10" s="8">
        <v>273</v>
      </c>
      <c r="D10" s="8">
        <v>40</v>
      </c>
      <c r="E10" s="8">
        <v>9</v>
      </c>
      <c r="F10" s="204">
        <f aca="true" t="shared" si="2" ref="F10:F22">SUM(C10:E10)</f>
        <v>322</v>
      </c>
      <c r="G10" s="30">
        <v>68840</v>
      </c>
      <c r="H10" s="8">
        <f t="shared" si="0"/>
        <v>1721</v>
      </c>
      <c r="I10" s="16">
        <v>225</v>
      </c>
      <c r="J10" s="185"/>
      <c r="K10" s="146" t="s">
        <v>55</v>
      </c>
      <c r="N10" s="123">
        <v>33000</v>
      </c>
      <c r="O10" s="261">
        <v>0.2</v>
      </c>
      <c r="P10" s="262">
        <f>N10*O10</f>
        <v>6600</v>
      </c>
      <c r="S10" s="139">
        <v>850</v>
      </c>
      <c r="T10" s="139">
        <v>40</v>
      </c>
      <c r="U10" s="139">
        <f aca="true" t="shared" si="3" ref="U10:U22">S10*T10</f>
        <v>34000</v>
      </c>
      <c r="V10" s="180">
        <f aca="true" t="shared" si="4" ref="V10:V22">G10+U10</f>
        <v>102840</v>
      </c>
    </row>
    <row r="11" spans="1:22" ht="19.5" customHeight="1">
      <c r="A11" s="145">
        <f t="shared" si="1"/>
        <v>3</v>
      </c>
      <c r="B11" s="146" t="s">
        <v>28</v>
      </c>
      <c r="C11" s="8">
        <v>46.5</v>
      </c>
      <c r="D11" s="8">
        <v>616</v>
      </c>
      <c r="E11" s="8">
        <v>91</v>
      </c>
      <c r="F11" s="204">
        <f t="shared" si="2"/>
        <v>753.5</v>
      </c>
      <c r="G11" s="30">
        <v>1170400</v>
      </c>
      <c r="H11" s="8">
        <f t="shared" si="0"/>
        <v>1900</v>
      </c>
      <c r="I11" s="16">
        <v>2450</v>
      </c>
      <c r="J11" s="185"/>
      <c r="K11" s="146" t="s">
        <v>29</v>
      </c>
      <c r="M11" s="163" t="s">
        <v>30</v>
      </c>
      <c r="N11" s="8">
        <v>3070900</v>
      </c>
      <c r="O11" s="263">
        <v>4</v>
      </c>
      <c r="P11" s="255">
        <f>N11/O11</f>
        <v>767725</v>
      </c>
      <c r="S11" s="139">
        <v>950</v>
      </c>
      <c r="T11" s="139">
        <v>616</v>
      </c>
      <c r="U11" s="139">
        <f t="shared" si="3"/>
        <v>585200</v>
      </c>
      <c r="V11" s="180">
        <f t="shared" si="4"/>
        <v>1755600</v>
      </c>
    </row>
    <row r="12" spans="1:22" ht="19.5" customHeight="1">
      <c r="A12" s="145">
        <f t="shared" si="1"/>
        <v>4</v>
      </c>
      <c r="B12" s="146" t="s">
        <v>31</v>
      </c>
      <c r="C12" s="8">
        <v>0</v>
      </c>
      <c r="D12" s="8">
        <v>32</v>
      </c>
      <c r="E12" s="8">
        <v>6</v>
      </c>
      <c r="F12" s="204">
        <f t="shared" si="2"/>
        <v>38</v>
      </c>
      <c r="G12" s="30">
        <v>12160</v>
      </c>
      <c r="H12" s="8">
        <f t="shared" si="0"/>
        <v>380</v>
      </c>
      <c r="I12" s="16">
        <v>65</v>
      </c>
      <c r="J12" s="185"/>
      <c r="K12" s="146" t="s">
        <v>32</v>
      </c>
      <c r="N12" s="123">
        <v>35750</v>
      </c>
      <c r="O12" s="261">
        <v>0.2</v>
      </c>
      <c r="P12" s="254">
        <f>N12*O12</f>
        <v>7150</v>
      </c>
      <c r="S12" s="139">
        <v>270</v>
      </c>
      <c r="T12" s="139">
        <v>32</v>
      </c>
      <c r="U12" s="139">
        <f t="shared" si="3"/>
        <v>8640</v>
      </c>
      <c r="V12" s="180">
        <f t="shared" si="4"/>
        <v>20800</v>
      </c>
    </row>
    <row r="13" spans="1:22" ht="19.5" customHeight="1">
      <c r="A13" s="145">
        <f t="shared" si="1"/>
        <v>5</v>
      </c>
      <c r="B13" s="146" t="s">
        <v>33</v>
      </c>
      <c r="C13" s="8">
        <v>0</v>
      </c>
      <c r="D13" s="8">
        <v>2</v>
      </c>
      <c r="E13" s="8">
        <v>2.5</v>
      </c>
      <c r="F13" s="204">
        <f t="shared" si="2"/>
        <v>4.5</v>
      </c>
      <c r="G13" s="30">
        <v>790</v>
      </c>
      <c r="H13" s="8">
        <f t="shared" si="0"/>
        <v>395</v>
      </c>
      <c r="I13" s="16">
        <v>8</v>
      </c>
      <c r="J13" s="185"/>
      <c r="K13" s="146" t="s">
        <v>32</v>
      </c>
      <c r="N13" s="123">
        <v>4625</v>
      </c>
      <c r="O13" s="261">
        <v>0.2</v>
      </c>
      <c r="P13" s="262">
        <f>N13*O13</f>
        <v>925</v>
      </c>
      <c r="S13" s="139">
        <v>210</v>
      </c>
      <c r="T13" s="139">
        <v>2</v>
      </c>
      <c r="U13" s="139">
        <f t="shared" si="3"/>
        <v>420</v>
      </c>
      <c r="V13" s="180">
        <f t="shared" si="4"/>
        <v>1210</v>
      </c>
    </row>
    <row r="14" spans="1:22" ht="19.5" customHeight="1">
      <c r="A14" s="145">
        <f t="shared" si="1"/>
        <v>6</v>
      </c>
      <c r="B14" s="146" t="s">
        <v>34</v>
      </c>
      <c r="C14" s="8">
        <v>0</v>
      </c>
      <c r="D14" s="8">
        <v>1.5</v>
      </c>
      <c r="E14" s="8">
        <v>0.5</v>
      </c>
      <c r="F14" s="204">
        <f t="shared" si="2"/>
        <v>2</v>
      </c>
      <c r="G14" s="30">
        <v>330</v>
      </c>
      <c r="H14" s="8">
        <f t="shared" si="0"/>
        <v>220</v>
      </c>
      <c r="I14" s="16">
        <v>10</v>
      </c>
      <c r="J14" s="185"/>
      <c r="K14" s="146" t="s">
        <v>56</v>
      </c>
      <c r="N14" s="123">
        <v>290</v>
      </c>
      <c r="O14" s="261">
        <v>0.33</v>
      </c>
      <c r="P14" s="262">
        <f>N14*O14</f>
        <v>95.7</v>
      </c>
      <c r="S14" s="139">
        <v>105</v>
      </c>
      <c r="T14" s="139">
        <v>1.5</v>
      </c>
      <c r="U14" s="139">
        <f t="shared" si="3"/>
        <v>157.5</v>
      </c>
      <c r="V14" s="180">
        <f t="shared" si="4"/>
        <v>487.5</v>
      </c>
    </row>
    <row r="15" spans="1:22" ht="19.5" customHeight="1">
      <c r="A15" s="145">
        <f t="shared" si="1"/>
        <v>7</v>
      </c>
      <c r="B15" s="146" t="s">
        <v>35</v>
      </c>
      <c r="C15" s="8">
        <v>0</v>
      </c>
      <c r="D15" s="8">
        <v>0</v>
      </c>
      <c r="E15" s="8">
        <v>0</v>
      </c>
      <c r="F15" s="204">
        <f t="shared" si="2"/>
        <v>0</v>
      </c>
      <c r="G15" s="30">
        <v>0</v>
      </c>
      <c r="H15" s="8">
        <v>0</v>
      </c>
      <c r="I15" s="16">
        <v>0</v>
      </c>
      <c r="J15" s="185"/>
      <c r="K15" s="8"/>
      <c r="N15" s="192"/>
      <c r="O15" s="200"/>
      <c r="S15" s="139">
        <v>0</v>
      </c>
      <c r="T15" s="139">
        <v>0</v>
      </c>
      <c r="U15" s="139">
        <f t="shared" si="3"/>
        <v>0</v>
      </c>
      <c r="V15" s="180">
        <f t="shared" si="4"/>
        <v>0</v>
      </c>
    </row>
    <row r="16" spans="1:22" ht="19.5" customHeight="1">
      <c r="A16" s="145">
        <f t="shared" si="1"/>
        <v>8</v>
      </c>
      <c r="B16" s="146" t="s">
        <v>36</v>
      </c>
      <c r="C16" s="8">
        <v>0</v>
      </c>
      <c r="D16" s="8">
        <v>1</v>
      </c>
      <c r="E16" s="8">
        <v>1</v>
      </c>
      <c r="F16" s="204">
        <f t="shared" si="2"/>
        <v>2</v>
      </c>
      <c r="G16" s="30">
        <v>1900</v>
      </c>
      <c r="H16" s="8">
        <f>G16/D16</f>
        <v>1900</v>
      </c>
      <c r="I16" s="16">
        <v>5</v>
      </c>
      <c r="J16" s="185"/>
      <c r="K16" s="8" t="s">
        <v>57</v>
      </c>
      <c r="N16" s="198"/>
      <c r="O16" s="200"/>
      <c r="S16" s="139">
        <v>1450</v>
      </c>
      <c r="T16" s="139">
        <v>1</v>
      </c>
      <c r="U16" s="139">
        <f t="shared" si="3"/>
        <v>1450</v>
      </c>
      <c r="V16" s="180">
        <f t="shared" si="4"/>
        <v>3350</v>
      </c>
    </row>
    <row r="17" spans="1:22" ht="19.5" customHeight="1">
      <c r="A17" s="145">
        <f t="shared" si="1"/>
        <v>9</v>
      </c>
      <c r="B17" s="146" t="s">
        <v>37</v>
      </c>
      <c r="C17" s="8">
        <v>0</v>
      </c>
      <c r="D17" s="8">
        <v>0.5</v>
      </c>
      <c r="E17" s="8">
        <v>0.25</v>
      </c>
      <c r="F17" s="204">
        <f t="shared" si="2"/>
        <v>0.75</v>
      </c>
      <c r="G17" s="30">
        <v>950</v>
      </c>
      <c r="H17" s="8">
        <f>G17/D17</f>
        <v>1900</v>
      </c>
      <c r="I17" s="16">
        <v>4</v>
      </c>
      <c r="J17" s="185"/>
      <c r="K17" s="8" t="s">
        <v>58</v>
      </c>
      <c r="N17" s="198"/>
      <c r="O17" s="200"/>
      <c r="S17" s="139">
        <v>900</v>
      </c>
      <c r="T17" s="139">
        <v>0.5</v>
      </c>
      <c r="U17" s="139">
        <f t="shared" si="3"/>
        <v>450</v>
      </c>
      <c r="V17" s="180">
        <f t="shared" si="4"/>
        <v>1400</v>
      </c>
    </row>
    <row r="18" spans="1:22" ht="19.5" customHeight="1">
      <c r="A18" s="145">
        <f t="shared" si="1"/>
        <v>10</v>
      </c>
      <c r="B18" s="146" t="s">
        <v>38</v>
      </c>
      <c r="C18" s="8">
        <v>7</v>
      </c>
      <c r="D18" s="8">
        <v>1</v>
      </c>
      <c r="E18" s="8">
        <v>0.5</v>
      </c>
      <c r="F18" s="204">
        <f t="shared" si="2"/>
        <v>8.5</v>
      </c>
      <c r="G18" s="30">
        <v>550</v>
      </c>
      <c r="H18" s="8">
        <f>G18/D18</f>
        <v>550</v>
      </c>
      <c r="I18" s="16">
        <v>10</v>
      </c>
      <c r="J18" s="185"/>
      <c r="K18" s="8" t="s">
        <v>39</v>
      </c>
      <c r="N18" s="198"/>
      <c r="O18" s="200"/>
      <c r="S18" s="139">
        <v>310</v>
      </c>
      <c r="T18" s="139">
        <v>1</v>
      </c>
      <c r="U18" s="139">
        <f t="shared" si="3"/>
        <v>310</v>
      </c>
      <c r="V18" s="180">
        <f t="shared" si="4"/>
        <v>860</v>
      </c>
    </row>
    <row r="19" spans="1:22" ht="19.5" customHeight="1">
      <c r="A19" s="145">
        <f t="shared" si="1"/>
        <v>11</v>
      </c>
      <c r="B19" s="146" t="s">
        <v>40</v>
      </c>
      <c r="C19" s="8">
        <v>0</v>
      </c>
      <c r="D19" s="8">
        <v>0</v>
      </c>
      <c r="E19" s="8">
        <v>0</v>
      </c>
      <c r="F19" s="204">
        <f t="shared" si="2"/>
        <v>0</v>
      </c>
      <c r="G19" s="30">
        <v>0</v>
      </c>
      <c r="H19" s="8">
        <v>0</v>
      </c>
      <c r="I19" s="16"/>
      <c r="J19" s="185"/>
      <c r="K19" s="8"/>
      <c r="N19" s="123"/>
      <c r="O19" s="200"/>
      <c r="S19" s="139">
        <v>0</v>
      </c>
      <c r="T19" s="139">
        <v>0</v>
      </c>
      <c r="U19" s="139">
        <f t="shared" si="3"/>
        <v>0</v>
      </c>
      <c r="V19" s="180">
        <f t="shared" si="4"/>
        <v>0</v>
      </c>
    </row>
    <row r="20" spans="1:22" ht="19.5" customHeight="1">
      <c r="A20" s="145">
        <f t="shared" si="1"/>
        <v>12</v>
      </c>
      <c r="B20" s="146" t="s">
        <v>41</v>
      </c>
      <c r="C20" s="8">
        <v>0</v>
      </c>
      <c r="D20" s="8">
        <v>0</v>
      </c>
      <c r="E20" s="8">
        <v>0</v>
      </c>
      <c r="F20" s="204">
        <f t="shared" si="2"/>
        <v>0</v>
      </c>
      <c r="G20" s="30">
        <v>0</v>
      </c>
      <c r="H20" s="8">
        <v>0</v>
      </c>
      <c r="I20" s="16"/>
      <c r="J20" s="185"/>
      <c r="K20" s="8"/>
      <c r="N20" s="198"/>
      <c r="O20" s="200"/>
      <c r="S20" s="139">
        <v>0</v>
      </c>
      <c r="T20" s="139">
        <v>0</v>
      </c>
      <c r="U20" s="139">
        <f t="shared" si="3"/>
        <v>0</v>
      </c>
      <c r="V20" s="180">
        <f t="shared" si="4"/>
        <v>0</v>
      </c>
    </row>
    <row r="21" spans="1:22" ht="19.5" customHeight="1">
      <c r="A21" s="145">
        <f t="shared" si="1"/>
        <v>13</v>
      </c>
      <c r="B21" s="146" t="s">
        <v>42</v>
      </c>
      <c r="C21" s="8">
        <v>0</v>
      </c>
      <c r="D21" s="8">
        <v>0</v>
      </c>
      <c r="E21" s="8">
        <v>0</v>
      </c>
      <c r="F21" s="204">
        <f t="shared" si="2"/>
        <v>0</v>
      </c>
      <c r="G21" s="30">
        <v>0</v>
      </c>
      <c r="H21" s="8">
        <v>0</v>
      </c>
      <c r="I21" s="16"/>
      <c r="J21" s="185"/>
      <c r="K21" s="8"/>
      <c r="N21" s="198"/>
      <c r="O21" s="200"/>
      <c r="S21" s="139">
        <v>0</v>
      </c>
      <c r="T21" s="139">
        <v>0</v>
      </c>
      <c r="U21" s="139">
        <f t="shared" si="3"/>
        <v>0</v>
      </c>
      <c r="V21" s="180">
        <f t="shared" si="4"/>
        <v>0</v>
      </c>
    </row>
    <row r="22" spans="1:22" ht="19.5" customHeight="1">
      <c r="A22" s="145">
        <f t="shared" si="1"/>
        <v>14</v>
      </c>
      <c r="B22" s="146" t="s">
        <v>43</v>
      </c>
      <c r="C22" s="8">
        <v>2.5</v>
      </c>
      <c r="D22" s="8">
        <v>3</v>
      </c>
      <c r="E22" s="8">
        <v>0</v>
      </c>
      <c r="F22" s="204">
        <f t="shared" si="2"/>
        <v>5.5</v>
      </c>
      <c r="G22" s="30">
        <v>7500</v>
      </c>
      <c r="H22" s="8">
        <f>G22/D22</f>
        <v>2500</v>
      </c>
      <c r="I22" s="16">
        <v>12</v>
      </c>
      <c r="J22" s="185"/>
      <c r="K22" s="8" t="s">
        <v>44</v>
      </c>
      <c r="S22" s="139">
        <v>1400</v>
      </c>
      <c r="T22" s="139">
        <v>3</v>
      </c>
      <c r="U22" s="139">
        <f t="shared" si="3"/>
        <v>4200</v>
      </c>
      <c r="V22" s="180">
        <f t="shared" si="4"/>
        <v>11700</v>
      </c>
    </row>
    <row r="23" spans="1:11" ht="19.5" customHeight="1">
      <c r="A23" s="36"/>
      <c r="B23" s="36" t="s">
        <v>16</v>
      </c>
      <c r="C23" s="33">
        <f>SUM(C9:C22)</f>
        <v>963.5</v>
      </c>
      <c r="D23" s="33">
        <f>SUM(D9:D22)</f>
        <v>1484</v>
      </c>
      <c r="E23" s="33">
        <f>SUM(E9:E22)</f>
        <v>278.75</v>
      </c>
      <c r="F23" s="33">
        <f>SUM(F9:F22)</f>
        <v>2726.25</v>
      </c>
      <c r="G23" s="33">
        <f>SUM(G9:G22)</f>
        <v>12124020</v>
      </c>
      <c r="H23" s="33"/>
      <c r="I23" s="130">
        <f>SUM(I9:I22)</f>
        <v>3564</v>
      </c>
      <c r="J23" s="8"/>
      <c r="K23" s="146"/>
    </row>
    <row r="25" spans="2:9" ht="12.75">
      <c r="B25" s="260" t="s">
        <v>45</v>
      </c>
      <c r="C25" s="180">
        <f>SUM(C15:C22)</f>
        <v>9.5</v>
      </c>
      <c r="D25" s="180">
        <f>SUM(D15:D22)</f>
        <v>5.5</v>
      </c>
      <c r="E25" s="180">
        <f>SUM(E15:E22)</f>
        <v>1.75</v>
      </c>
      <c r="F25" s="180">
        <f>SUM(F15:F22)</f>
        <v>16.75</v>
      </c>
      <c r="G25" s="180">
        <f>SUM(G16:G22)</f>
        <v>10900</v>
      </c>
      <c r="H25" s="180">
        <f>G25/D25</f>
        <v>1981.8181818181818</v>
      </c>
      <c r="I25" s="180">
        <f>SUM(I16:I22)</f>
        <v>31</v>
      </c>
    </row>
    <row r="34" ht="12.75">
      <c r="C34" s="139">
        <v>260</v>
      </c>
    </row>
    <row r="35" ht="12.75">
      <c r="C35" s="180">
        <v>587</v>
      </c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1968503937007874" bottom="0.2362204724409449" header="0.5118110236220472" footer="0.5118110236220472"/>
  <pageSetup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160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'KS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LK!C10</f>
        <v>610</v>
      </c>
      <c r="D8" s="9">
        <f>LK!D10</f>
        <v>2000</v>
      </c>
      <c r="E8" s="9">
        <f>LK!E10</f>
        <v>10</v>
      </c>
      <c r="F8" s="9">
        <f>SUM(C8:E8)</f>
        <v>2620</v>
      </c>
      <c r="G8" s="16">
        <f>LK!G10</f>
        <v>5040000</v>
      </c>
      <c r="H8" s="16">
        <f aca="true" t="shared" si="0" ref="H8:H18">G8/D8</f>
        <v>2520</v>
      </c>
      <c r="I8" s="16">
        <f>LK!I10</f>
        <v>2076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LI!C10</f>
        <v>1.5</v>
      </c>
      <c r="D9" s="8">
        <f>LI!D10</f>
        <v>58.75</v>
      </c>
      <c r="E9" s="8">
        <f>LI!E10</f>
        <v>0</v>
      </c>
      <c r="F9" s="9">
        <f>SUM(C9:E9)</f>
        <v>60.25</v>
      </c>
      <c r="G9" s="16">
        <f>LI!G10</f>
        <v>11700</v>
      </c>
      <c r="H9" s="16">
        <f t="shared" si="0"/>
        <v>199.14893617021278</v>
      </c>
      <c r="I9" s="16">
        <f>LI!I10</f>
        <v>98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KU!C10</f>
        <v>1</v>
      </c>
      <c r="D10" s="17">
        <f>KU!D10</f>
        <v>8</v>
      </c>
      <c r="E10" s="17">
        <f>KU!E10</f>
        <v>0</v>
      </c>
      <c r="F10" s="9">
        <f aca="true" t="shared" si="2" ref="F10:F17">SUM(C10:E10)</f>
        <v>9</v>
      </c>
      <c r="G10" s="17">
        <f>KU!G10</f>
        <v>6400</v>
      </c>
      <c r="H10" s="16">
        <f t="shared" si="0"/>
        <v>800</v>
      </c>
      <c r="I10" s="17">
        <f>KU!I10</f>
        <v>696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'BS'!C10</f>
        <v>404</v>
      </c>
      <c r="D11" s="16">
        <f>'BS'!D10</f>
        <v>823</v>
      </c>
      <c r="E11" s="16">
        <f>'BS'!E10</f>
        <v>2</v>
      </c>
      <c r="F11" s="9">
        <f t="shared" si="2"/>
        <v>1229</v>
      </c>
      <c r="G11" s="16">
        <f>'BS'!G10</f>
        <v>1072500</v>
      </c>
      <c r="H11" s="16">
        <f t="shared" si="0"/>
        <v>1303.1591737545566</v>
      </c>
      <c r="I11" s="16">
        <f>'BS'!I10</f>
        <v>596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MS!C10</f>
        <v>0</v>
      </c>
      <c r="D12" s="16">
        <f>MS!D10</f>
        <v>10</v>
      </c>
      <c r="E12" s="16">
        <f>MS!E10</f>
        <v>5</v>
      </c>
      <c r="F12" s="9">
        <f t="shared" si="2"/>
        <v>15</v>
      </c>
      <c r="G12" s="16">
        <f>MS!G10</f>
        <v>72000</v>
      </c>
      <c r="H12" s="16">
        <f t="shared" si="0"/>
        <v>7200</v>
      </c>
      <c r="I12" s="16">
        <f>MS!I10</f>
        <v>395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MK!C10</f>
        <v>4410</v>
      </c>
      <c r="D13" s="16">
        <f>MK!D10</f>
        <v>901</v>
      </c>
      <c r="E13" s="16">
        <f>MK!E10</f>
        <v>0</v>
      </c>
      <c r="F13" s="9">
        <f t="shared" si="2"/>
        <v>5311</v>
      </c>
      <c r="G13" s="16">
        <f>MK!G10</f>
        <v>1125000</v>
      </c>
      <c r="H13" s="16">
        <f t="shared" si="0"/>
        <v>1248.612652608213</v>
      </c>
      <c r="I13" s="16">
        <f>MK!I10</f>
        <v>1768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PB!C10</f>
        <v>126</v>
      </c>
      <c r="D14" s="16">
        <f>PB!D10</f>
        <v>343</v>
      </c>
      <c r="E14" s="16">
        <f>PB!E10</f>
        <v>221</v>
      </c>
      <c r="F14" s="9">
        <f t="shared" si="2"/>
        <v>690</v>
      </c>
      <c r="G14" s="16">
        <f>PB!G10</f>
        <v>55118</v>
      </c>
      <c r="H14" s="16">
        <f t="shared" si="0"/>
        <v>160.69387755102042</v>
      </c>
      <c r="I14" s="16">
        <f>PB!I10</f>
        <v>971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'BE'!C10</f>
        <v>5</v>
      </c>
      <c r="D15" s="8">
        <f>'BE'!D10</f>
        <v>749</v>
      </c>
      <c r="E15" s="8">
        <f>'BE'!E10</f>
        <v>29</v>
      </c>
      <c r="F15" s="9">
        <f t="shared" si="2"/>
        <v>783</v>
      </c>
      <c r="G15" s="8">
        <f>'BE'!G10</f>
        <v>449400</v>
      </c>
      <c r="H15" s="16">
        <f t="shared" si="0"/>
        <v>600</v>
      </c>
      <c r="I15" s="8">
        <f>'BE'!I10</f>
        <v>696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TH!C10</f>
        <v>30</v>
      </c>
      <c r="D16" s="17">
        <f>TH!D10</f>
        <v>133</v>
      </c>
      <c r="E16" s="17">
        <f>TH!E10</f>
        <v>5</v>
      </c>
      <c r="F16" s="9">
        <f t="shared" si="2"/>
        <v>168</v>
      </c>
      <c r="G16" s="17">
        <f>TH!G10</f>
        <v>122000</v>
      </c>
      <c r="H16" s="16">
        <f t="shared" si="0"/>
        <v>917.2932330827068</v>
      </c>
      <c r="I16" s="17">
        <f>TH!I10</f>
        <v>90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TG!C10</f>
        <v>273</v>
      </c>
      <c r="D17" s="18">
        <f>TG!D10</f>
        <v>40</v>
      </c>
      <c r="E17" s="18">
        <f>TG!E10</f>
        <v>9</v>
      </c>
      <c r="F17" s="9">
        <f t="shared" si="2"/>
        <v>322</v>
      </c>
      <c r="G17" s="18">
        <f>TG!G10</f>
        <v>68840</v>
      </c>
      <c r="H17" s="16">
        <f t="shared" si="0"/>
        <v>1721</v>
      </c>
      <c r="I17" s="18">
        <f>TG!I10</f>
        <v>225</v>
      </c>
      <c r="J17" s="12"/>
    </row>
    <row r="18" spans="1:10" ht="19.5" customHeight="1">
      <c r="A18" s="13"/>
      <c r="B18" s="3" t="s">
        <v>16</v>
      </c>
      <c r="C18" s="14">
        <f>SUM(C8:C17)</f>
        <v>5860.5</v>
      </c>
      <c r="D18" s="14">
        <f>SUM(D8:D17)</f>
        <v>5065.75</v>
      </c>
      <c r="E18" s="14">
        <f>SUM(E8:E17)</f>
        <v>281</v>
      </c>
      <c r="F18" s="14">
        <f>SUM(F8:F17)</f>
        <v>11207.25</v>
      </c>
      <c r="G18" s="14">
        <f>SUM(G8:G17)</f>
        <v>8022958</v>
      </c>
      <c r="H18" s="14">
        <f t="shared" si="0"/>
        <v>1583.7650890786163</v>
      </c>
      <c r="I18" s="15">
        <f>SUM(I8:I17)</f>
        <v>7611</v>
      </c>
      <c r="J18" s="14"/>
    </row>
    <row r="20" ht="12.75">
      <c r="F20">
        <v>12085</v>
      </c>
    </row>
    <row r="21" ht="12.75">
      <c r="F21" s="22">
        <f>F18-F20</f>
        <v>-877.75</v>
      </c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/>
  <pageMargins left="0.7086614173228347" right="0.7086614173228347" top="0.35433070866141736" bottom="0.7480314960629921" header="0.31496062992125984" footer="0.31496062992125984"/>
  <pageSetup orientation="landscape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175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'KR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LK!C11</f>
        <v>0</v>
      </c>
      <c r="D8" s="9">
        <f>LK!D11</f>
        <v>596.5</v>
      </c>
      <c r="E8" s="9">
        <f>LK!E11</f>
        <v>40</v>
      </c>
      <c r="F8" s="9">
        <f>SUM(C8:E8)</f>
        <v>636.5</v>
      </c>
      <c r="G8" s="9">
        <f>LK!G11</f>
        <v>1145280</v>
      </c>
      <c r="H8" s="16">
        <f aca="true" t="shared" si="0" ref="H8:H18">G8/D8</f>
        <v>1920</v>
      </c>
      <c r="I8" s="9">
        <f>LK!I11</f>
        <v>800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LI!C11</f>
        <v>0</v>
      </c>
      <c r="D9" s="8">
        <f>LI!D11</f>
        <v>34</v>
      </c>
      <c r="E9" s="8">
        <f>LI!E11</f>
        <v>0</v>
      </c>
      <c r="F9" s="9">
        <f>SUM(C9:E9)</f>
        <v>34</v>
      </c>
      <c r="G9" s="8">
        <f>LI!G11</f>
        <v>90000</v>
      </c>
      <c r="H9" s="16">
        <f t="shared" si="0"/>
        <v>2647.0588235294117</v>
      </c>
      <c r="I9" s="8">
        <f>LI!I11</f>
        <v>3522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KU!C11</f>
        <v>0</v>
      </c>
      <c r="D10" s="17">
        <f>KU!D11</f>
        <v>3</v>
      </c>
      <c r="E10" s="17">
        <f>KU!E11</f>
        <v>0</v>
      </c>
      <c r="F10" s="9">
        <f aca="true" t="shared" si="2" ref="F10:F17">SUM(C10:E10)</f>
        <v>3</v>
      </c>
      <c r="G10" s="17">
        <f>KU!G11</f>
        <v>4200</v>
      </c>
      <c r="H10" s="16">
        <f t="shared" si="0"/>
        <v>1400</v>
      </c>
      <c r="I10" s="17">
        <f>KU!I11</f>
        <v>364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'BS'!C11</f>
        <v>3</v>
      </c>
      <c r="D11" s="16">
        <f>'BS'!D11</f>
        <v>59</v>
      </c>
      <c r="E11" s="16">
        <f>'BS'!E11</f>
        <v>5</v>
      </c>
      <c r="F11" s="9">
        <f t="shared" si="2"/>
        <v>67</v>
      </c>
      <c r="G11" s="16">
        <f>'BS'!G11</f>
        <v>59000</v>
      </c>
      <c r="H11" s="16">
        <f t="shared" si="0"/>
        <v>1000</v>
      </c>
      <c r="I11" s="16">
        <f>'BS'!I11</f>
        <v>45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MS!C11</f>
        <v>4</v>
      </c>
      <c r="D12" s="16">
        <f>MS!D11</f>
        <v>5</v>
      </c>
      <c r="E12" s="16">
        <f>MS!E11</f>
        <v>5</v>
      </c>
      <c r="F12" s="9">
        <f t="shared" si="2"/>
        <v>14</v>
      </c>
      <c r="G12" s="16">
        <f>MS!G11</f>
        <v>18500</v>
      </c>
      <c r="H12" s="16">
        <f t="shared" si="0"/>
        <v>3700</v>
      </c>
      <c r="I12" s="16">
        <f>MS!I11</f>
        <v>20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MK!C11</f>
        <v>1</v>
      </c>
      <c r="D13" s="16">
        <f>MK!D11</f>
        <v>10</v>
      </c>
      <c r="E13" s="16">
        <f>MK!E11</f>
        <v>2</v>
      </c>
      <c r="F13" s="9">
        <f t="shared" si="2"/>
        <v>13</v>
      </c>
      <c r="G13" s="16">
        <f>MK!G11</f>
        <v>18900</v>
      </c>
      <c r="H13" s="16">
        <f t="shared" si="0"/>
        <v>1890</v>
      </c>
      <c r="I13" s="16">
        <f>MK!I11</f>
        <v>40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PB!C11</f>
        <v>9</v>
      </c>
      <c r="D14" s="16">
        <f>PB!D11</f>
        <v>83</v>
      </c>
      <c r="E14" s="16">
        <f>PB!E11</f>
        <v>49</v>
      </c>
      <c r="F14" s="9">
        <f t="shared" si="2"/>
        <v>141</v>
      </c>
      <c r="G14" s="16">
        <f>PB!G11</f>
        <v>0</v>
      </c>
      <c r="H14" s="16">
        <f t="shared" si="0"/>
        <v>0</v>
      </c>
      <c r="I14" s="16">
        <f>PB!I11</f>
        <v>214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'BE'!C11</f>
        <v>19</v>
      </c>
      <c r="D15" s="8">
        <f>'BE'!D11</f>
        <v>240</v>
      </c>
      <c r="E15" s="8">
        <f>'BE'!E11</f>
        <v>140</v>
      </c>
      <c r="F15" s="9">
        <f t="shared" si="2"/>
        <v>399</v>
      </c>
      <c r="G15" s="8">
        <f>'BE'!G11</f>
        <v>340000</v>
      </c>
      <c r="H15" s="16">
        <f t="shared" si="0"/>
        <v>1416.6666666666667</v>
      </c>
      <c r="I15" s="8">
        <f>'BE'!I11</f>
        <v>369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TH!C11</f>
        <v>0</v>
      </c>
      <c r="D16" s="17">
        <f>TH!D11</f>
        <v>210</v>
      </c>
      <c r="E16" s="17">
        <f>TH!E11</f>
        <v>30</v>
      </c>
      <c r="F16" s="9">
        <f t="shared" si="2"/>
        <v>240</v>
      </c>
      <c r="G16" s="17">
        <f>TH!G11</f>
        <v>437000</v>
      </c>
      <c r="H16" s="16">
        <f t="shared" si="0"/>
        <v>2080.9523809523807</v>
      </c>
      <c r="I16" s="17">
        <f>TH!I11</f>
        <v>450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TG!C11</f>
        <v>46.5</v>
      </c>
      <c r="D17" s="18">
        <f>TG!D11</f>
        <v>616</v>
      </c>
      <c r="E17" s="18">
        <f>TG!E11</f>
        <v>91</v>
      </c>
      <c r="F17" s="9">
        <f t="shared" si="2"/>
        <v>753.5</v>
      </c>
      <c r="G17" s="18">
        <f>TG!G11</f>
        <v>1170400</v>
      </c>
      <c r="H17" s="16">
        <f t="shared" si="0"/>
        <v>1900</v>
      </c>
      <c r="I17" s="18">
        <f>TG!I11</f>
        <v>2450</v>
      </c>
      <c r="J17" s="12"/>
    </row>
    <row r="18" spans="1:10" ht="19.5" customHeight="1">
      <c r="A18" s="13"/>
      <c r="B18" s="3" t="s">
        <v>16</v>
      </c>
      <c r="C18" s="14">
        <f>SUM(C8:C17)</f>
        <v>82.5</v>
      </c>
      <c r="D18" s="14">
        <f>SUM(D8:D17)</f>
        <v>1856.5</v>
      </c>
      <c r="E18" s="14">
        <f>SUM(E8:E17)</f>
        <v>362</v>
      </c>
      <c r="F18" s="14">
        <f>SUM(F8:F17)</f>
        <v>2301</v>
      </c>
      <c r="G18" s="14">
        <f>SUM(G8:G17)</f>
        <v>3283280</v>
      </c>
      <c r="H18" s="14">
        <f t="shared" si="0"/>
        <v>1768.5321842176138</v>
      </c>
      <c r="I18" s="15">
        <f>SUM(I8:I17)</f>
        <v>8274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176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'KD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LK!C12</f>
        <v>0</v>
      </c>
      <c r="D8" s="9">
        <f>LK!D12</f>
        <v>20</v>
      </c>
      <c r="E8" s="9">
        <f>LK!E12</f>
        <v>145</v>
      </c>
      <c r="F8" s="9">
        <f>SUM(C8:E8)</f>
        <v>165</v>
      </c>
      <c r="G8" s="9">
        <f>LK!G12</f>
        <v>6400</v>
      </c>
      <c r="H8" s="16">
        <f aca="true" t="shared" si="0" ref="H8:H18">G8/D8</f>
        <v>320</v>
      </c>
      <c r="I8" s="9">
        <f>LK!I12</f>
        <v>300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LI!C12</f>
        <v>0</v>
      </c>
      <c r="D9" s="8">
        <f>LI!D12</f>
        <v>2.75</v>
      </c>
      <c r="E9" s="8">
        <f>LI!E12</f>
        <v>0</v>
      </c>
      <c r="F9" s="9">
        <f>SUM(C9:E9)</f>
        <v>2.75</v>
      </c>
      <c r="G9" s="8">
        <f>LI!G12</f>
        <v>10499.5</v>
      </c>
      <c r="H9" s="16">
        <f t="shared" si="0"/>
        <v>3818</v>
      </c>
      <c r="I9" s="8">
        <f>LI!I12</f>
        <v>94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KU!C12</f>
        <v>1</v>
      </c>
      <c r="D10" s="17">
        <f>KU!D12</f>
        <v>0.5</v>
      </c>
      <c r="E10" s="17">
        <f>KU!E12</f>
        <v>0</v>
      </c>
      <c r="F10" s="9">
        <f aca="true" t="shared" si="2" ref="F10:F17">SUM(C10:E10)</f>
        <v>1.5</v>
      </c>
      <c r="G10" s="17">
        <f>KU!G12</f>
        <v>800</v>
      </c>
      <c r="H10" s="16">
        <f t="shared" si="0"/>
        <v>1600</v>
      </c>
      <c r="I10" s="17">
        <f>KU!I12</f>
        <v>74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'BS'!C12</f>
        <v>0</v>
      </c>
      <c r="D11" s="16">
        <f>'BS'!D12</f>
        <v>38</v>
      </c>
      <c r="E11" s="16">
        <f>'BS'!E12</f>
        <v>20</v>
      </c>
      <c r="F11" s="9">
        <f t="shared" si="2"/>
        <v>58</v>
      </c>
      <c r="G11" s="16">
        <f>'BS'!G12</f>
        <v>9500</v>
      </c>
      <c r="H11" s="16">
        <f t="shared" si="0"/>
        <v>250</v>
      </c>
      <c r="I11" s="16">
        <f>'BS'!I12</f>
        <v>77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MS!C12</f>
        <v>0</v>
      </c>
      <c r="D12" s="16">
        <f>MS!D12</f>
        <v>2</v>
      </c>
      <c r="E12" s="16">
        <f>MS!E12</f>
        <v>0</v>
      </c>
      <c r="F12" s="9">
        <f t="shared" si="2"/>
        <v>2</v>
      </c>
      <c r="G12" s="16">
        <f>MS!G12</f>
        <v>400</v>
      </c>
      <c r="H12" s="16">
        <f t="shared" si="0"/>
        <v>200</v>
      </c>
      <c r="I12" s="16">
        <f>MS!I12</f>
        <v>5500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MK!C12</f>
        <v>7</v>
      </c>
      <c r="D13" s="16">
        <f>MK!D12</f>
        <v>68</v>
      </c>
      <c r="E13" s="16">
        <f>MK!E12</f>
        <v>0</v>
      </c>
      <c r="F13" s="9">
        <f t="shared" si="2"/>
        <v>75</v>
      </c>
      <c r="G13" s="16">
        <f>MK!G12</f>
        <v>23800</v>
      </c>
      <c r="H13" s="16">
        <f t="shared" si="0"/>
        <v>350</v>
      </c>
      <c r="I13" s="16">
        <f>MK!I12</f>
        <v>300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PB!C12</f>
        <v>0</v>
      </c>
      <c r="D14" s="16">
        <f>PB!D12</f>
        <v>1</v>
      </c>
      <c r="E14" s="16">
        <f>PB!E12</f>
        <v>3.25</v>
      </c>
      <c r="F14" s="9">
        <f t="shared" si="2"/>
        <v>4.25</v>
      </c>
      <c r="G14" s="16" t="str">
        <f>PB!G12</f>
        <v>  </v>
      </c>
      <c r="H14" s="16" t="e">
        <f t="shared" si="0"/>
        <v>#VALUE!</v>
      </c>
      <c r="I14" s="16">
        <f>PB!I12</f>
        <v>18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'BE'!C12</f>
        <v>0</v>
      </c>
      <c r="D15" s="8">
        <f>'BE'!D12</f>
        <v>5</v>
      </c>
      <c r="E15" s="8">
        <f>'BE'!E12</f>
        <v>20</v>
      </c>
      <c r="F15" s="9">
        <f t="shared" si="2"/>
        <v>25</v>
      </c>
      <c r="G15" s="8">
        <f>'BE'!G12</f>
        <v>3162</v>
      </c>
      <c r="H15" s="16">
        <f t="shared" si="0"/>
        <v>632.4</v>
      </c>
      <c r="I15" s="8">
        <f>'BE'!I12</f>
        <v>74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TH!C12</f>
        <v>0</v>
      </c>
      <c r="D16" s="17">
        <f>TH!D12</f>
        <v>30</v>
      </c>
      <c r="E16" s="17">
        <f>TH!E12</f>
        <v>7</v>
      </c>
      <c r="F16" s="9">
        <f t="shared" si="2"/>
        <v>37</v>
      </c>
      <c r="G16" s="17">
        <f>TH!G12</f>
        <v>5400</v>
      </c>
      <c r="H16" s="16">
        <f t="shared" si="0"/>
        <v>180</v>
      </c>
      <c r="I16" s="17">
        <f>TH!I12</f>
        <v>40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TG!C12</f>
        <v>0</v>
      </c>
      <c r="D17" s="18">
        <f>TG!D12</f>
        <v>32</v>
      </c>
      <c r="E17" s="18">
        <f>TG!E12</f>
        <v>6</v>
      </c>
      <c r="F17" s="9">
        <f t="shared" si="2"/>
        <v>38</v>
      </c>
      <c r="G17" s="18">
        <f>TG!G12</f>
        <v>12160</v>
      </c>
      <c r="H17" s="16">
        <f t="shared" si="0"/>
        <v>380</v>
      </c>
      <c r="I17" s="18">
        <f>TG!I12</f>
        <v>65</v>
      </c>
      <c r="J17" s="12"/>
    </row>
    <row r="18" spans="1:10" ht="19.5" customHeight="1">
      <c r="A18" s="13"/>
      <c r="B18" s="3" t="s">
        <v>16</v>
      </c>
      <c r="C18" s="14">
        <f>SUM(C8:C17)</f>
        <v>8</v>
      </c>
      <c r="D18" s="14">
        <f>SUM(D8:D17)</f>
        <v>199.25</v>
      </c>
      <c r="E18" s="14">
        <f>SUM(E8:E17)</f>
        <v>201.25</v>
      </c>
      <c r="F18" s="14">
        <f>SUM(F8:F17)</f>
        <v>408.5</v>
      </c>
      <c r="G18" s="14">
        <f>SUM(G8:G17)</f>
        <v>72121.5</v>
      </c>
      <c r="H18" s="14">
        <f t="shared" si="0"/>
        <v>361.96486825595986</v>
      </c>
      <c r="I18" s="15">
        <f>SUM(I8:I17)</f>
        <v>6542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6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177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'KP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LK!C13</f>
        <v>0</v>
      </c>
      <c r="D8" s="9">
        <f>LK!D13</f>
        <v>9.5</v>
      </c>
      <c r="E8" s="9">
        <f>LK!E13</f>
        <v>0</v>
      </c>
      <c r="F8" s="9">
        <f>SUM(C8:E8)</f>
        <v>9.5</v>
      </c>
      <c r="G8" s="9">
        <f>LK!G13</f>
        <v>874</v>
      </c>
      <c r="H8" s="16">
        <f aca="true" t="shared" si="0" ref="H8:H18">G8/D8</f>
        <v>92</v>
      </c>
      <c r="I8" s="9">
        <f>LK!I13</f>
        <v>30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LI!C13</f>
        <v>10</v>
      </c>
      <c r="D9" s="8">
        <f>LI!D13</f>
        <v>1.5</v>
      </c>
      <c r="E9" s="8">
        <f>LI!E13</f>
        <v>0</v>
      </c>
      <c r="F9" s="9">
        <f>SUM(C9:E9)</f>
        <v>11.5</v>
      </c>
      <c r="G9" s="8">
        <f>LI!G13</f>
        <v>1200</v>
      </c>
      <c r="H9" s="16">
        <f t="shared" si="0"/>
        <v>800</v>
      </c>
      <c r="I9" s="8">
        <f>LI!I13</f>
        <v>19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KU!C13</f>
        <v>0</v>
      </c>
      <c r="D10" s="17">
        <f>KU!D13</f>
        <v>2</v>
      </c>
      <c r="E10" s="17">
        <f>KU!E13</f>
        <v>0</v>
      </c>
      <c r="F10" s="9">
        <f aca="true" t="shared" si="2" ref="F10:F17">SUM(C10:E10)</f>
        <v>2</v>
      </c>
      <c r="G10" s="17">
        <f>KU!G13</f>
        <v>1800</v>
      </c>
      <c r="H10" s="16">
        <f t="shared" si="0"/>
        <v>900</v>
      </c>
      <c r="I10" s="17">
        <f>KU!I13</f>
        <v>12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'BS'!C13</f>
        <v>0</v>
      </c>
      <c r="D11" s="16">
        <f>'BS'!D13</f>
        <v>0</v>
      </c>
      <c r="E11" s="16">
        <f>'BS'!E13</f>
        <v>0</v>
      </c>
      <c r="F11" s="9">
        <f t="shared" si="2"/>
        <v>0</v>
      </c>
      <c r="G11" s="16">
        <f>'BS'!G13</f>
        <v>0</v>
      </c>
      <c r="H11" s="16" t="e">
        <f t="shared" si="0"/>
        <v>#DIV/0!</v>
      </c>
      <c r="I11" s="16">
        <f>'BS'!I13</f>
        <v>0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MS!C13</f>
        <v>0.5</v>
      </c>
      <c r="D12" s="16">
        <f>MS!D13</f>
        <v>0.25</v>
      </c>
      <c r="E12" s="16">
        <f>MS!E13</f>
        <v>0.25</v>
      </c>
      <c r="F12" s="9">
        <f t="shared" si="2"/>
        <v>1</v>
      </c>
      <c r="G12" s="16">
        <f>MS!G13</f>
        <v>500</v>
      </c>
      <c r="H12" s="16">
        <f t="shared" si="0"/>
        <v>2000</v>
      </c>
      <c r="I12" s="16">
        <f>MS!I13</f>
        <v>135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MK!C13</f>
        <v>9</v>
      </c>
      <c r="D13" s="16">
        <f>MK!D13</f>
        <v>32</v>
      </c>
      <c r="E13" s="16">
        <f>MK!E13</f>
        <v>0</v>
      </c>
      <c r="F13" s="9">
        <f t="shared" si="2"/>
        <v>41</v>
      </c>
      <c r="G13" s="16">
        <f>MK!G13</f>
        <v>6000</v>
      </c>
      <c r="H13" s="16">
        <f t="shared" si="0"/>
        <v>187.5</v>
      </c>
      <c r="I13" s="16">
        <f>MK!I13</f>
        <v>143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PB!C13</f>
        <v>0.25</v>
      </c>
      <c r="D14" s="16">
        <f>PB!D13</f>
        <v>3.75</v>
      </c>
      <c r="E14" s="16">
        <f>PB!E13</f>
        <v>1</v>
      </c>
      <c r="F14" s="9">
        <f t="shared" si="2"/>
        <v>5</v>
      </c>
      <c r="G14" s="16">
        <f>PB!G13</f>
        <v>2065</v>
      </c>
      <c r="H14" s="16">
        <f t="shared" si="0"/>
        <v>550.6666666666666</v>
      </c>
      <c r="I14" s="16">
        <f>PB!I13</f>
        <v>16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'BE'!C13</f>
        <v>3</v>
      </c>
      <c r="D15" s="8">
        <f>'BE'!D13</f>
        <v>2</v>
      </c>
      <c r="E15" s="8">
        <f>'BE'!E13</f>
        <v>2</v>
      </c>
      <c r="F15" s="9">
        <f t="shared" si="2"/>
        <v>7</v>
      </c>
      <c r="G15" s="8">
        <f>'BE'!G13</f>
        <v>1000</v>
      </c>
      <c r="H15" s="16">
        <f t="shared" si="0"/>
        <v>500</v>
      </c>
      <c r="I15" s="8">
        <f>'BE'!I13</f>
        <v>12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TH!C13</f>
        <v>0</v>
      </c>
      <c r="D16" s="17">
        <f>TH!D13</f>
        <v>3</v>
      </c>
      <c r="E16" s="17">
        <f>TH!E13</f>
        <v>1</v>
      </c>
      <c r="F16" s="9">
        <f t="shared" si="2"/>
        <v>4</v>
      </c>
      <c r="G16" s="17">
        <f>TH!G13</f>
        <v>735</v>
      </c>
      <c r="H16" s="16">
        <f t="shared" si="0"/>
        <v>245</v>
      </c>
      <c r="I16" s="17">
        <f>TH!I13</f>
        <v>10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TG!C13</f>
        <v>0</v>
      </c>
      <c r="D17" s="18">
        <f>TG!D13</f>
        <v>2</v>
      </c>
      <c r="E17" s="18">
        <f>TG!E13</f>
        <v>2.5</v>
      </c>
      <c r="F17" s="9">
        <f t="shared" si="2"/>
        <v>4.5</v>
      </c>
      <c r="G17" s="18">
        <f>TG!G13</f>
        <v>790</v>
      </c>
      <c r="H17" s="16">
        <f t="shared" si="0"/>
        <v>395</v>
      </c>
      <c r="I17" s="18">
        <f>TG!I13</f>
        <v>8</v>
      </c>
      <c r="J17" s="12"/>
    </row>
    <row r="18" spans="1:10" ht="19.5" customHeight="1">
      <c r="A18" s="13"/>
      <c r="B18" s="3" t="s">
        <v>16</v>
      </c>
      <c r="C18" s="14">
        <f>SUM(C8:C17)</f>
        <v>22.75</v>
      </c>
      <c r="D18" s="14">
        <f>SUM(D8:D17)</f>
        <v>56</v>
      </c>
      <c r="E18" s="14">
        <f>SUM(E8:E17)</f>
        <v>6.75</v>
      </c>
      <c r="F18" s="14">
        <f>SUM(F8:F17)</f>
        <v>85.5</v>
      </c>
      <c r="G18" s="14">
        <f>SUM(G8:G17)</f>
        <v>14964</v>
      </c>
      <c r="H18" s="14">
        <f t="shared" si="0"/>
        <v>267.2142857142857</v>
      </c>
      <c r="I18" s="15">
        <f>SUM(I8:I17)</f>
        <v>385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178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LK!C14</f>
        <v>0</v>
      </c>
      <c r="D8" s="9">
        <f>LK!D14</f>
        <v>5</v>
      </c>
      <c r="E8" s="9">
        <f>LK!E14</f>
        <v>35.5</v>
      </c>
      <c r="F8" s="9">
        <f>SUM(C8:E8)</f>
        <v>40.5</v>
      </c>
      <c r="G8" s="9">
        <f>LK!G14</f>
        <v>1035</v>
      </c>
      <c r="H8" s="16">
        <f aca="true" t="shared" si="0" ref="H8:H18">G8/D8</f>
        <v>207</v>
      </c>
      <c r="I8" s="9">
        <f>LK!I14</f>
        <v>80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LI!C14</f>
        <v>0</v>
      </c>
      <c r="D9" s="8">
        <f>LI!D14</f>
        <v>0</v>
      </c>
      <c r="E9" s="8">
        <f>LI!E14</f>
        <v>0</v>
      </c>
      <c r="F9" s="9">
        <f>SUM(C9:E9)</f>
        <v>0</v>
      </c>
      <c r="G9" s="8">
        <f>LI!G14</f>
        <v>0</v>
      </c>
      <c r="H9" s="16" t="e">
        <f t="shared" si="0"/>
        <v>#DIV/0!</v>
      </c>
      <c r="I9" s="8">
        <f>LI!I14</f>
        <v>0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KU!C14</f>
        <v>0</v>
      </c>
      <c r="D10" s="17">
        <f>KU!D14</f>
        <v>0</v>
      </c>
      <c r="E10" s="17">
        <f>KU!E14</f>
        <v>0</v>
      </c>
      <c r="F10" s="9">
        <f aca="true" t="shared" si="2" ref="F10:F17">SUM(C10:E10)</f>
        <v>0</v>
      </c>
      <c r="G10" s="17">
        <f>KU!G14</f>
        <v>0</v>
      </c>
      <c r="H10" s="16" t="e">
        <f t="shared" si="0"/>
        <v>#DIV/0!</v>
      </c>
      <c r="I10" s="17">
        <f>KU!I14</f>
        <v>0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'BS'!C14</f>
        <v>0</v>
      </c>
      <c r="D11" s="16">
        <f>'BS'!D14</f>
        <v>0</v>
      </c>
      <c r="E11" s="16">
        <f>'BS'!E14</f>
        <v>1</v>
      </c>
      <c r="F11" s="9">
        <f t="shared" si="2"/>
        <v>1</v>
      </c>
      <c r="G11" s="16">
        <f>'BS'!G14</f>
        <v>0</v>
      </c>
      <c r="H11" s="16" t="e">
        <f t="shared" si="0"/>
        <v>#DIV/0!</v>
      </c>
      <c r="I11" s="16">
        <f>'BS'!I14</f>
        <v>10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MS!C14</f>
        <v>0</v>
      </c>
      <c r="D12" s="16">
        <f>MS!D14</f>
        <v>0</v>
      </c>
      <c r="E12" s="16">
        <f>MS!E14</f>
        <v>0</v>
      </c>
      <c r="F12" s="9">
        <f t="shared" si="2"/>
        <v>0</v>
      </c>
      <c r="G12" s="16">
        <f>MS!G14</f>
        <v>0</v>
      </c>
      <c r="H12" s="16" t="e">
        <f t="shared" si="0"/>
        <v>#DIV/0!</v>
      </c>
      <c r="I12" s="16">
        <f>MS!I14</f>
        <v>0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MK!C14</f>
        <v>0</v>
      </c>
      <c r="D13" s="16">
        <f>MK!D14</f>
        <v>0</v>
      </c>
      <c r="E13" s="16">
        <f>MK!E14</f>
        <v>0</v>
      </c>
      <c r="F13" s="9">
        <f t="shared" si="2"/>
        <v>0</v>
      </c>
      <c r="G13" s="16">
        <f>MK!G14</f>
        <v>0</v>
      </c>
      <c r="H13" s="16" t="e">
        <f t="shared" si="0"/>
        <v>#DIV/0!</v>
      </c>
      <c r="I13" s="16">
        <f>MK!I14</f>
        <v>0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PB!C14</f>
        <v>0</v>
      </c>
      <c r="D14" s="16">
        <f>PB!D14</f>
        <v>0</v>
      </c>
      <c r="E14" s="16">
        <f>PB!E14</f>
        <v>3</v>
      </c>
      <c r="F14" s="9">
        <f t="shared" si="2"/>
        <v>3</v>
      </c>
      <c r="G14" s="16">
        <f>PB!G14</f>
        <v>0</v>
      </c>
      <c r="H14" s="16" t="e">
        <f t="shared" si="0"/>
        <v>#DIV/0!</v>
      </c>
      <c r="I14" s="16">
        <f>PB!I14</f>
        <v>8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'BE'!C14</f>
        <v>0</v>
      </c>
      <c r="D15" s="8">
        <f>'BE'!D14</f>
        <v>2</v>
      </c>
      <c r="E15" s="8">
        <f>'BE'!E14</f>
        <v>0</v>
      </c>
      <c r="F15" s="9">
        <f t="shared" si="2"/>
        <v>2</v>
      </c>
      <c r="G15" s="8">
        <f>'BE'!G14</f>
        <v>650</v>
      </c>
      <c r="H15" s="16">
        <f t="shared" si="0"/>
        <v>325</v>
      </c>
      <c r="I15" s="8">
        <f>'BE'!I14</f>
        <v>2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TH!C14</f>
        <v>0</v>
      </c>
      <c r="D16" s="17">
        <f>TH!D14</f>
        <v>0</v>
      </c>
      <c r="E16" s="17">
        <f>TH!E14</f>
        <v>0</v>
      </c>
      <c r="F16" s="9">
        <f t="shared" si="2"/>
        <v>0</v>
      </c>
      <c r="G16" s="17">
        <f>TH!G14</f>
        <v>0</v>
      </c>
      <c r="H16" s="16" t="e">
        <f t="shared" si="0"/>
        <v>#DIV/0!</v>
      </c>
      <c r="I16" s="17">
        <f>TH!I14</f>
        <v>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TG!C14</f>
        <v>0</v>
      </c>
      <c r="D17" s="18">
        <f>TG!D14</f>
        <v>1.5</v>
      </c>
      <c r="E17" s="18">
        <f>TG!E14</f>
        <v>0.5</v>
      </c>
      <c r="F17" s="9">
        <f t="shared" si="2"/>
        <v>2</v>
      </c>
      <c r="G17" s="18">
        <f>TG!G14</f>
        <v>330</v>
      </c>
      <c r="H17" s="16">
        <f t="shared" si="0"/>
        <v>220</v>
      </c>
      <c r="I17" s="18">
        <f>TG!I14</f>
        <v>10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8.5</v>
      </c>
      <c r="E18" s="14">
        <f>SUM(E8:E17)</f>
        <v>40</v>
      </c>
      <c r="F18" s="14">
        <f>SUM(F8:F17)</f>
        <v>48.5</v>
      </c>
      <c r="G18" s="14">
        <f>SUM(G8:G17)</f>
        <v>2015</v>
      </c>
      <c r="H18" s="14">
        <f t="shared" si="0"/>
        <v>237.05882352941177</v>
      </c>
      <c r="I18" s="15">
        <f>SUM(I8:I17)</f>
        <v>110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179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LK!C16</f>
        <v>2</v>
      </c>
      <c r="D8" s="9">
        <f>LK!D16</f>
        <v>5</v>
      </c>
      <c r="E8" s="9">
        <f>LK!E16</f>
        <v>0</v>
      </c>
      <c r="F8" s="9">
        <f>SUM(C8:E8)</f>
        <v>7</v>
      </c>
      <c r="G8" s="9">
        <f>LK!G16</f>
        <v>6250</v>
      </c>
      <c r="H8" s="16">
        <f aca="true" t="shared" si="0" ref="H8:H18">G8/D8</f>
        <v>1250</v>
      </c>
      <c r="I8" s="9">
        <f>LK!I16</f>
        <v>70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LI!C16</f>
        <v>0</v>
      </c>
      <c r="D9" s="8">
        <f>LI!D16</f>
        <v>1</v>
      </c>
      <c r="E9" s="8">
        <f>LI!E16</f>
        <v>0</v>
      </c>
      <c r="F9" s="9">
        <f>SUM(C9:E9)</f>
        <v>1</v>
      </c>
      <c r="G9" s="8">
        <f>LI!G16</f>
        <v>0</v>
      </c>
      <c r="H9" s="16">
        <f t="shared" si="0"/>
        <v>0</v>
      </c>
      <c r="I9" s="8">
        <f>LI!I16</f>
        <v>3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KU!C16</f>
        <v>0</v>
      </c>
      <c r="D10" s="17">
        <f>KU!D16</f>
        <v>0</v>
      </c>
      <c r="E10" s="17">
        <f>KU!E16</f>
        <v>0</v>
      </c>
      <c r="F10" s="9">
        <f aca="true" t="shared" si="2" ref="F10:F17">SUM(C10:E10)</f>
        <v>0</v>
      </c>
      <c r="G10" s="17">
        <f>KU!G16</f>
        <v>0</v>
      </c>
      <c r="H10" s="16" t="e">
        <f t="shared" si="0"/>
        <v>#DIV/0!</v>
      </c>
      <c r="I10" s="17">
        <f>KU!I16</f>
        <v>0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'BS'!C16</f>
        <v>4</v>
      </c>
      <c r="D11" s="16">
        <f>'BS'!D16</f>
        <v>6</v>
      </c>
      <c r="E11" s="16">
        <f>'BS'!E16</f>
        <v>0</v>
      </c>
      <c r="F11" s="9">
        <f t="shared" si="2"/>
        <v>10</v>
      </c>
      <c r="G11" s="16">
        <f>'BS'!G16</f>
        <v>9000</v>
      </c>
      <c r="H11" s="16">
        <f t="shared" si="0"/>
        <v>1500</v>
      </c>
      <c r="I11" s="16">
        <f>'BS'!I16</f>
        <v>14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MS!C16</f>
        <v>3</v>
      </c>
      <c r="D12" s="16">
        <f>MS!D16</f>
        <v>5</v>
      </c>
      <c r="E12" s="16">
        <f>MS!E16</f>
        <v>3</v>
      </c>
      <c r="F12" s="9">
        <f t="shared" si="2"/>
        <v>11</v>
      </c>
      <c r="G12" s="16">
        <f>MS!G16</f>
        <v>12000</v>
      </c>
      <c r="H12" s="16">
        <f t="shared" si="0"/>
        <v>2400</v>
      </c>
      <c r="I12" s="16">
        <f>MS!I16</f>
        <v>29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MK!C16</f>
        <v>3.25</v>
      </c>
      <c r="D13" s="16">
        <f>MK!D16</f>
        <v>3</v>
      </c>
      <c r="E13" s="16">
        <f>MK!E16</f>
        <v>0</v>
      </c>
      <c r="F13" s="9">
        <f t="shared" si="2"/>
        <v>6.25</v>
      </c>
      <c r="G13" s="16">
        <f>MK!G16</f>
        <v>5500</v>
      </c>
      <c r="H13" s="16">
        <f t="shared" si="0"/>
        <v>1833.3333333333333</v>
      </c>
      <c r="I13" s="16">
        <f>MK!I16</f>
        <v>8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PB!C16</f>
        <v>0</v>
      </c>
      <c r="D14" s="16">
        <f>PB!D16</f>
        <v>0.25</v>
      </c>
      <c r="E14" s="16">
        <f>PB!E16</f>
        <v>0</v>
      </c>
      <c r="F14" s="9">
        <f t="shared" si="2"/>
        <v>0.25</v>
      </c>
      <c r="G14" s="16">
        <f>PB!G16</f>
        <v>0</v>
      </c>
      <c r="H14" s="16">
        <f t="shared" si="0"/>
        <v>0</v>
      </c>
      <c r="I14" s="16">
        <f>PB!I16</f>
        <v>12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'BE'!C16</f>
        <v>3</v>
      </c>
      <c r="D15" s="8">
        <f>'BE'!D16</f>
        <v>0</v>
      </c>
      <c r="E15" s="8">
        <f>'BE'!E16</f>
        <v>0</v>
      </c>
      <c r="F15" s="9">
        <f t="shared" si="2"/>
        <v>3</v>
      </c>
      <c r="G15" s="8">
        <f>'BE'!G16</f>
        <v>25000</v>
      </c>
      <c r="H15" s="16" t="e">
        <f t="shared" si="0"/>
        <v>#DIV/0!</v>
      </c>
      <c r="I15" s="8">
        <f>'BE'!I16</f>
        <v>3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TH!C16</f>
        <v>0</v>
      </c>
      <c r="D16" s="17">
        <f>TH!D16</f>
        <v>10</v>
      </c>
      <c r="E16" s="17">
        <f>TH!E16</f>
        <v>2</v>
      </c>
      <c r="F16" s="9">
        <f t="shared" si="2"/>
        <v>12</v>
      </c>
      <c r="G16" s="17">
        <f>TH!G16</f>
        <v>25833</v>
      </c>
      <c r="H16" s="16">
        <f t="shared" si="0"/>
        <v>2583.3</v>
      </c>
      <c r="I16" s="17">
        <f>TH!I16</f>
        <v>20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TG!C16</f>
        <v>0</v>
      </c>
      <c r="D17" s="18">
        <f>TG!D16</f>
        <v>1</v>
      </c>
      <c r="E17" s="18">
        <f>TG!E16</f>
        <v>1</v>
      </c>
      <c r="F17" s="9">
        <f t="shared" si="2"/>
        <v>2</v>
      </c>
      <c r="G17" s="18">
        <f>TG!G16</f>
        <v>1900</v>
      </c>
      <c r="H17" s="16">
        <f t="shared" si="0"/>
        <v>1900</v>
      </c>
      <c r="I17" s="18">
        <f>TG!I16</f>
        <v>5</v>
      </c>
      <c r="J17" s="12"/>
    </row>
    <row r="18" spans="1:10" ht="19.5" customHeight="1">
      <c r="A18" s="13"/>
      <c r="B18" s="3" t="s">
        <v>16</v>
      </c>
      <c r="C18" s="14">
        <f>SUM(C8:C17)</f>
        <v>15.25</v>
      </c>
      <c r="D18" s="14">
        <f>SUM(D8:D17)</f>
        <v>31.25</v>
      </c>
      <c r="E18" s="14">
        <f>SUM(E8:E17)</f>
        <v>6</v>
      </c>
      <c r="F18" s="14">
        <f>SUM(F8:F17)</f>
        <v>52.5</v>
      </c>
      <c r="G18" s="14">
        <f>SUM(G8:G17)</f>
        <v>85483</v>
      </c>
      <c r="H18" s="14">
        <f t="shared" si="0"/>
        <v>2735.456</v>
      </c>
      <c r="I18" s="15">
        <f>SUM(I8:I17)</f>
        <v>164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180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LK!C17</f>
        <v>0</v>
      </c>
      <c r="D8" s="9">
        <f>LK!D17</f>
        <v>0</v>
      </c>
      <c r="E8" s="9">
        <f>LK!E17</f>
        <v>0</v>
      </c>
      <c r="F8" s="9">
        <f>SUM(C8:E8)</f>
        <v>0</v>
      </c>
      <c r="G8" s="9">
        <f>LK!G17</f>
        <v>0</v>
      </c>
      <c r="H8" s="16" t="e">
        <f aca="true" t="shared" si="0" ref="H8:H18">G8/D8</f>
        <v>#DIV/0!</v>
      </c>
      <c r="I8" s="9">
        <f>LK!I17</f>
        <v>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LI!C17</f>
        <v>0</v>
      </c>
      <c r="D9" s="8">
        <f>LI!D17</f>
        <v>0</v>
      </c>
      <c r="E9" s="8">
        <f>LI!E17</f>
        <v>0</v>
      </c>
      <c r="F9" s="9">
        <f>SUM(C9:E9)</f>
        <v>0</v>
      </c>
      <c r="G9" s="8">
        <f>LI!G17</f>
        <v>0</v>
      </c>
      <c r="H9" s="16" t="e">
        <f t="shared" si="0"/>
        <v>#DIV/0!</v>
      </c>
      <c r="I9" s="8">
        <f>LI!I17</f>
        <v>0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KU!C17</f>
        <v>0</v>
      </c>
      <c r="D10" s="17">
        <f>KU!D17</f>
        <v>0</v>
      </c>
      <c r="E10" s="17">
        <f>KU!E17</f>
        <v>0</v>
      </c>
      <c r="F10" s="9">
        <f aca="true" t="shared" si="2" ref="F10:F17">SUM(C10:E10)</f>
        <v>0</v>
      </c>
      <c r="G10" s="17">
        <f>KU!G17</f>
        <v>0</v>
      </c>
      <c r="H10" s="16" t="e">
        <f t="shared" si="0"/>
        <v>#DIV/0!</v>
      </c>
      <c r="I10" s="17">
        <f>KU!I17</f>
        <v>0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'BS'!C17</f>
        <v>0</v>
      </c>
      <c r="D11" s="16">
        <f>'BS'!D17</f>
        <v>0</v>
      </c>
      <c r="E11" s="16">
        <f>'BS'!E17</f>
        <v>0</v>
      </c>
      <c r="F11" s="9">
        <f t="shared" si="2"/>
        <v>0</v>
      </c>
      <c r="G11" s="16">
        <f>'BS'!G17</f>
        <v>0</v>
      </c>
      <c r="H11" s="16" t="e">
        <f t="shared" si="0"/>
        <v>#DIV/0!</v>
      </c>
      <c r="I11" s="16">
        <f>'BS'!I17</f>
        <v>0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MS!C17</f>
        <v>0</v>
      </c>
      <c r="D12" s="16">
        <f>MS!D17</f>
        <v>1</v>
      </c>
      <c r="E12" s="16">
        <f>MS!E17</f>
        <v>1</v>
      </c>
      <c r="F12" s="9">
        <f t="shared" si="2"/>
        <v>2</v>
      </c>
      <c r="G12" s="16">
        <f>MS!G17</f>
        <v>23</v>
      </c>
      <c r="H12" s="16">
        <f t="shared" si="0"/>
        <v>23</v>
      </c>
      <c r="I12" s="16">
        <f>MS!I17</f>
        <v>16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MK!C17</f>
        <v>0</v>
      </c>
      <c r="D13" s="16">
        <f>MK!D17</f>
        <v>0</v>
      </c>
      <c r="E13" s="16">
        <f>MK!E17</f>
        <v>0</v>
      </c>
      <c r="F13" s="9">
        <f t="shared" si="2"/>
        <v>0</v>
      </c>
      <c r="G13" s="16">
        <f>MK!G17</f>
        <v>0</v>
      </c>
      <c r="H13" s="16" t="e">
        <f t="shared" si="0"/>
        <v>#DIV/0!</v>
      </c>
      <c r="I13" s="16">
        <f>MK!I17</f>
        <v>0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PB!C17</f>
        <v>0</v>
      </c>
      <c r="D14" s="16">
        <f>PB!D17</f>
        <v>0</v>
      </c>
      <c r="E14" s="16">
        <f>PB!E17</f>
        <v>0</v>
      </c>
      <c r="F14" s="9">
        <f t="shared" si="2"/>
        <v>0</v>
      </c>
      <c r="G14" s="16">
        <f>PB!G17</f>
        <v>0</v>
      </c>
      <c r="H14" s="16" t="e">
        <f t="shared" si="0"/>
        <v>#DIV/0!</v>
      </c>
      <c r="I14" s="16">
        <f>PB!I17</f>
        <v>0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'BE'!C17</f>
        <v>0</v>
      </c>
      <c r="D15" s="8">
        <f>'BE'!D17</f>
        <v>0</v>
      </c>
      <c r="E15" s="8">
        <f>'BE'!E17</f>
        <v>0</v>
      </c>
      <c r="F15" s="9">
        <f t="shared" si="2"/>
        <v>0</v>
      </c>
      <c r="G15" s="8">
        <f>'BE'!G17</f>
        <v>0</v>
      </c>
      <c r="H15" s="16" t="e">
        <f t="shared" si="0"/>
        <v>#DIV/0!</v>
      </c>
      <c r="I15" s="8">
        <f>'BE'!I17</f>
        <v>0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TH!C17</f>
        <v>0</v>
      </c>
      <c r="D16" s="17">
        <f>TH!D17</f>
        <v>0</v>
      </c>
      <c r="E16" s="17">
        <f>TH!E17</f>
        <v>0</v>
      </c>
      <c r="F16" s="9">
        <f t="shared" si="2"/>
        <v>0</v>
      </c>
      <c r="G16" s="17">
        <f>TH!G17</f>
        <v>0</v>
      </c>
      <c r="H16" s="16" t="e">
        <f t="shared" si="0"/>
        <v>#DIV/0!</v>
      </c>
      <c r="I16" s="17">
        <f>TH!I17</f>
        <v>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TG!C17</f>
        <v>0</v>
      </c>
      <c r="D17" s="18">
        <f>TG!D17</f>
        <v>0.5</v>
      </c>
      <c r="E17" s="18">
        <f>TG!E17</f>
        <v>0.25</v>
      </c>
      <c r="F17" s="9">
        <f t="shared" si="2"/>
        <v>0.75</v>
      </c>
      <c r="G17" s="18">
        <f>TG!G17</f>
        <v>950</v>
      </c>
      <c r="H17" s="16">
        <f t="shared" si="0"/>
        <v>1900</v>
      </c>
      <c r="I17" s="18">
        <f>TG!I17</f>
        <v>4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1.5</v>
      </c>
      <c r="E18" s="14">
        <f>SUM(E8:E17)</f>
        <v>1.25</v>
      </c>
      <c r="F18" s="14">
        <f>SUM(F8:F17)</f>
        <v>2.75</v>
      </c>
      <c r="G18" s="14">
        <f>SUM(G8:G17)</f>
        <v>973</v>
      </c>
      <c r="H18" s="14">
        <f t="shared" si="0"/>
        <v>648.6666666666666</v>
      </c>
      <c r="I18" s="15">
        <f>SUM(I8:I17)</f>
        <v>20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181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LK!C18</f>
        <v>0</v>
      </c>
      <c r="D8" s="9">
        <f>LK!D18</f>
        <v>5</v>
      </c>
      <c r="E8" s="9">
        <f>LK!E18</f>
        <v>0</v>
      </c>
      <c r="F8" s="9">
        <f>SUM(C8:E8)</f>
        <v>5</v>
      </c>
      <c r="G8" s="9">
        <f>LK!G18</f>
        <v>1050</v>
      </c>
      <c r="H8" s="16">
        <f aca="true" t="shared" si="0" ref="H8:H18">G8/D8</f>
        <v>210</v>
      </c>
      <c r="I8" s="9">
        <f>LK!I18</f>
        <v>40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LI!C18</f>
        <v>0</v>
      </c>
      <c r="D9" s="8">
        <f>LI!D18</f>
        <v>2</v>
      </c>
      <c r="E9" s="8">
        <f>LI!E18</f>
        <v>0</v>
      </c>
      <c r="F9" s="9">
        <f>SUM(C9:E9)</f>
        <v>2</v>
      </c>
      <c r="G9" s="8">
        <f>LI!G18</f>
        <v>1800</v>
      </c>
      <c r="H9" s="16">
        <f t="shared" si="0"/>
        <v>900</v>
      </c>
      <c r="I9" s="8">
        <f>LI!I18</f>
        <v>20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KU!C18</f>
        <v>1</v>
      </c>
      <c r="D10" s="17">
        <f>KU!D18</f>
        <v>2</v>
      </c>
      <c r="E10" s="17">
        <f>KU!E18</f>
        <v>0</v>
      </c>
      <c r="F10" s="9">
        <f aca="true" t="shared" si="2" ref="F10:F17">SUM(C10:E10)</f>
        <v>3</v>
      </c>
      <c r="G10" s="17">
        <f>KU!G18</f>
        <v>570</v>
      </c>
      <c r="H10" s="16">
        <f t="shared" si="0"/>
        <v>285</v>
      </c>
      <c r="I10" s="17">
        <f>KU!I18</f>
        <v>25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'BS'!C18</f>
        <v>0</v>
      </c>
      <c r="D11" s="16">
        <f>'BS'!D18</f>
        <v>0</v>
      </c>
      <c r="E11" s="16">
        <f>'BS'!E18</f>
        <v>0</v>
      </c>
      <c r="F11" s="9">
        <f t="shared" si="2"/>
        <v>0</v>
      </c>
      <c r="G11" s="16">
        <f>'BS'!G18</f>
        <v>0</v>
      </c>
      <c r="H11" s="16" t="e">
        <f t="shared" si="0"/>
        <v>#DIV/0!</v>
      </c>
      <c r="I11" s="16">
        <f>'BS'!I18</f>
        <v>0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MS!C18</f>
        <v>0</v>
      </c>
      <c r="D12" s="16">
        <f>MS!D18</f>
        <v>0</v>
      </c>
      <c r="E12" s="16">
        <f>MS!E18</f>
        <v>0</v>
      </c>
      <c r="F12" s="9">
        <f t="shared" si="2"/>
        <v>0</v>
      </c>
      <c r="G12" s="16">
        <f>MS!G18</f>
        <v>0</v>
      </c>
      <c r="H12" s="16" t="e">
        <f t="shared" si="0"/>
        <v>#DIV/0!</v>
      </c>
      <c r="I12" s="16">
        <f>MS!I18</f>
        <v>0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MK!C18</f>
        <v>0</v>
      </c>
      <c r="D13" s="16">
        <f>MK!D18</f>
        <v>2.5</v>
      </c>
      <c r="E13" s="16">
        <f>MK!E18</f>
        <v>0</v>
      </c>
      <c r="F13" s="9">
        <f t="shared" si="2"/>
        <v>2.5</v>
      </c>
      <c r="G13" s="16">
        <f>MK!G18</f>
        <v>1000</v>
      </c>
      <c r="H13" s="16">
        <f t="shared" si="0"/>
        <v>400</v>
      </c>
      <c r="I13" s="16">
        <f>MK!I18</f>
        <v>20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PB!C18</f>
        <v>3</v>
      </c>
      <c r="D14" s="16">
        <f>PB!D18</f>
        <v>12.5</v>
      </c>
      <c r="E14" s="16">
        <f>PB!E18</f>
        <v>3.75</v>
      </c>
      <c r="F14" s="9">
        <f t="shared" si="2"/>
        <v>19.25</v>
      </c>
      <c r="G14" s="16">
        <f>PB!G18</f>
        <v>1725</v>
      </c>
      <c r="H14" s="16">
        <f t="shared" si="0"/>
        <v>138</v>
      </c>
      <c r="I14" s="16">
        <f>PB!I18</f>
        <v>89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'BE'!C18</f>
        <v>0</v>
      </c>
      <c r="D15" s="8">
        <f>'BE'!D18</f>
        <v>0</v>
      </c>
      <c r="E15" s="8">
        <f>'BE'!E18</f>
        <v>0</v>
      </c>
      <c r="F15" s="9">
        <f t="shared" si="2"/>
        <v>0</v>
      </c>
      <c r="G15" s="8">
        <f>'BE'!G18</f>
        <v>0</v>
      </c>
      <c r="H15" s="16" t="e">
        <f t="shared" si="0"/>
        <v>#DIV/0!</v>
      </c>
      <c r="I15" s="8">
        <f>'BE'!I18</f>
        <v>0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TH!C18</f>
        <v>0</v>
      </c>
      <c r="D16" s="17">
        <f>TH!D18</f>
        <v>4</v>
      </c>
      <c r="E16" s="17">
        <f>TH!E18</f>
        <v>0</v>
      </c>
      <c r="F16" s="9">
        <f t="shared" si="2"/>
        <v>4</v>
      </c>
      <c r="G16" s="17">
        <f>TH!G18</f>
        <v>1040</v>
      </c>
      <c r="H16" s="16">
        <f t="shared" si="0"/>
        <v>260</v>
      </c>
      <c r="I16" s="17">
        <f>TH!I18</f>
        <v>10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TG!C18</f>
        <v>7</v>
      </c>
      <c r="D17" s="18">
        <f>TG!D18</f>
        <v>1</v>
      </c>
      <c r="E17" s="18">
        <f>TG!E18</f>
        <v>0.5</v>
      </c>
      <c r="F17" s="9">
        <f t="shared" si="2"/>
        <v>8.5</v>
      </c>
      <c r="G17" s="18">
        <f>TG!G18</f>
        <v>550</v>
      </c>
      <c r="H17" s="16">
        <f t="shared" si="0"/>
        <v>550</v>
      </c>
      <c r="I17" s="18">
        <f>TG!I18</f>
        <v>10</v>
      </c>
      <c r="J17" s="12"/>
    </row>
    <row r="18" spans="1:10" ht="19.5" customHeight="1">
      <c r="A18" s="13"/>
      <c r="B18" s="3" t="s">
        <v>16</v>
      </c>
      <c r="C18" s="14">
        <f>SUM(C8:C17)</f>
        <v>11</v>
      </c>
      <c r="D18" s="14">
        <f>SUM(D8:D17)</f>
        <v>29</v>
      </c>
      <c r="E18" s="14">
        <f>SUM(E8:E17)</f>
        <v>4.25</v>
      </c>
      <c r="F18" s="14">
        <f>SUM(F8:F17)</f>
        <v>44.25</v>
      </c>
      <c r="G18" s="14">
        <f>SUM(G8:G17)</f>
        <v>7735</v>
      </c>
      <c r="H18" s="14">
        <f t="shared" si="0"/>
        <v>266.7241379310345</v>
      </c>
      <c r="I18" s="15">
        <f>SUM(I8:I17)</f>
        <v>214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182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LK!C19</f>
        <v>0</v>
      </c>
      <c r="D8" s="9">
        <f>LK!D19</f>
        <v>1.25</v>
      </c>
      <c r="E8" s="9">
        <f>LK!E19</f>
        <v>0</v>
      </c>
      <c r="F8" s="9">
        <f>SUM(C8:E8)</f>
        <v>1.25</v>
      </c>
      <c r="G8" s="9">
        <f>LK!G19</f>
        <v>750</v>
      </c>
      <c r="H8" s="16">
        <f>G8/D8</f>
        <v>600</v>
      </c>
      <c r="I8" s="9">
        <f>LK!I19</f>
        <v>7</v>
      </c>
      <c r="J8" s="10"/>
    </row>
    <row r="9" spans="1:10" ht="19.5" customHeight="1">
      <c r="A9" s="7">
        <f aca="true" t="shared" si="0" ref="A9:A17">A8+1</f>
        <v>2</v>
      </c>
      <c r="B9" s="8" t="s">
        <v>151</v>
      </c>
      <c r="C9" s="8">
        <f>LI!C19</f>
        <v>0</v>
      </c>
      <c r="D9" s="8">
        <f>LI!D19</f>
        <v>0</v>
      </c>
      <c r="E9" s="8">
        <f>LI!E19</f>
        <v>0</v>
      </c>
      <c r="F9" s="9">
        <f>SUM(C9:E9)</f>
        <v>0</v>
      </c>
      <c r="G9" s="8">
        <f>LI!G19</f>
        <v>0</v>
      </c>
      <c r="H9" s="16"/>
      <c r="I9" s="8">
        <f>LI!I19</f>
        <v>0</v>
      </c>
      <c r="J9" s="10"/>
    </row>
    <row r="10" spans="1:10" ht="19.5" customHeight="1">
      <c r="A10" s="7">
        <f t="shared" si="0"/>
        <v>3</v>
      </c>
      <c r="B10" s="8" t="s">
        <v>152</v>
      </c>
      <c r="C10" s="17">
        <f>KU!C19</f>
        <v>0</v>
      </c>
      <c r="D10" s="17">
        <f>KU!D19</f>
        <v>0</v>
      </c>
      <c r="E10" s="17">
        <f>KU!E19</f>
        <v>0</v>
      </c>
      <c r="F10" s="9">
        <f aca="true" t="shared" si="1" ref="F10:F17">SUM(C10:E10)</f>
        <v>0</v>
      </c>
      <c r="G10" s="17">
        <f>KU!G19</f>
        <v>0</v>
      </c>
      <c r="H10" s="16"/>
      <c r="I10" s="17">
        <f>KU!I19</f>
        <v>0</v>
      </c>
      <c r="J10" s="10"/>
    </row>
    <row r="11" spans="1:10" ht="19.5" customHeight="1">
      <c r="A11" s="7">
        <f t="shared" si="0"/>
        <v>4</v>
      </c>
      <c r="B11" s="8" t="s">
        <v>153</v>
      </c>
      <c r="C11" s="16">
        <f>'BS'!C19</f>
        <v>0</v>
      </c>
      <c r="D11" s="16">
        <f>'BS'!D19</f>
        <v>0</v>
      </c>
      <c r="E11" s="16">
        <f>'BS'!E19</f>
        <v>0</v>
      </c>
      <c r="F11" s="9">
        <f t="shared" si="1"/>
        <v>0</v>
      </c>
      <c r="G11" s="16">
        <f>'BS'!G19</f>
        <v>0</v>
      </c>
      <c r="H11" s="16"/>
      <c r="I11" s="16">
        <f>'BS'!I19</f>
        <v>0</v>
      </c>
      <c r="J11" s="10"/>
    </row>
    <row r="12" spans="1:10" ht="19.5" customHeight="1">
      <c r="A12" s="7">
        <f t="shared" si="0"/>
        <v>5</v>
      </c>
      <c r="B12" s="8" t="s">
        <v>154</v>
      </c>
      <c r="C12" s="16">
        <f>MS!C19</f>
        <v>0</v>
      </c>
      <c r="D12" s="16">
        <f>MS!D19</f>
        <v>0</v>
      </c>
      <c r="E12" s="16">
        <f>MS!E19</f>
        <v>0</v>
      </c>
      <c r="F12" s="9">
        <f t="shared" si="1"/>
        <v>0</v>
      </c>
      <c r="G12" s="16">
        <f>MS!G19</f>
        <v>0</v>
      </c>
      <c r="H12" s="16"/>
      <c r="I12" s="16">
        <f>MS!I19</f>
        <v>0</v>
      </c>
      <c r="J12" s="10"/>
    </row>
    <row r="13" spans="1:10" ht="19.5" customHeight="1">
      <c r="A13" s="7">
        <f t="shared" si="0"/>
        <v>6</v>
      </c>
      <c r="B13" s="8" t="s">
        <v>155</v>
      </c>
      <c r="C13" s="16">
        <f>MK!C19</f>
        <v>0</v>
      </c>
      <c r="D13" s="16">
        <f>MK!D19</f>
        <v>0</v>
      </c>
      <c r="E13" s="16">
        <f>MK!E19</f>
        <v>0</v>
      </c>
      <c r="F13" s="9">
        <f t="shared" si="1"/>
        <v>0</v>
      </c>
      <c r="G13" s="16">
        <f>MK!G19</f>
        <v>0</v>
      </c>
      <c r="H13" s="16"/>
      <c r="I13" s="16">
        <f>MK!I19</f>
        <v>0</v>
      </c>
      <c r="J13" s="10"/>
    </row>
    <row r="14" spans="1:10" ht="19.5" customHeight="1">
      <c r="A14" s="7">
        <f t="shared" si="0"/>
        <v>7</v>
      </c>
      <c r="B14" s="8" t="s">
        <v>156</v>
      </c>
      <c r="C14" s="16">
        <f>PB!C19</f>
        <v>0</v>
      </c>
      <c r="D14" s="16">
        <f>PB!D19</f>
        <v>0.25</v>
      </c>
      <c r="E14" s="16">
        <f>PB!E19</f>
        <v>0.25</v>
      </c>
      <c r="F14" s="9">
        <f t="shared" si="1"/>
        <v>0.5</v>
      </c>
      <c r="G14" s="16">
        <f>PB!G19</f>
        <v>0</v>
      </c>
      <c r="H14" s="16"/>
      <c r="I14" s="16">
        <f>PB!I19</f>
        <v>10</v>
      </c>
      <c r="J14" s="10"/>
    </row>
    <row r="15" spans="1:10" ht="19.5" customHeight="1">
      <c r="A15" s="7">
        <f t="shared" si="0"/>
        <v>8</v>
      </c>
      <c r="B15" s="8" t="s">
        <v>157</v>
      </c>
      <c r="C15" s="8">
        <f>'BE'!C19</f>
        <v>0</v>
      </c>
      <c r="D15" s="8">
        <f>'BE'!D19</f>
        <v>0</v>
      </c>
      <c r="E15" s="8">
        <f>'BE'!E19</f>
        <v>0</v>
      </c>
      <c r="F15" s="9">
        <f t="shared" si="1"/>
        <v>0</v>
      </c>
      <c r="G15" s="8">
        <f>'BE'!G19</f>
        <v>0</v>
      </c>
      <c r="H15" s="16"/>
      <c r="I15" s="8">
        <f>'BE'!I19</f>
        <v>0</v>
      </c>
      <c r="J15" s="10"/>
    </row>
    <row r="16" spans="1:10" ht="19.5" customHeight="1">
      <c r="A16" s="7">
        <f t="shared" si="0"/>
        <v>9</v>
      </c>
      <c r="B16" s="11" t="s">
        <v>158</v>
      </c>
      <c r="C16" s="17">
        <f>TH!C19</f>
        <v>0</v>
      </c>
      <c r="D16" s="17">
        <f>TH!D19</f>
        <v>0</v>
      </c>
      <c r="E16" s="17">
        <f>TH!E19</f>
        <v>0</v>
      </c>
      <c r="F16" s="9">
        <f t="shared" si="1"/>
        <v>0</v>
      </c>
      <c r="G16" s="17">
        <f>TH!G19</f>
        <v>0</v>
      </c>
      <c r="H16" s="16"/>
      <c r="I16" s="17">
        <f>TH!I19</f>
        <v>0</v>
      </c>
      <c r="J16" s="10"/>
    </row>
    <row r="17" spans="1:10" ht="19.5" customHeight="1">
      <c r="A17" s="7">
        <f t="shared" si="0"/>
        <v>10</v>
      </c>
      <c r="B17" s="11" t="s">
        <v>159</v>
      </c>
      <c r="C17" s="18">
        <f>TG!C19</f>
        <v>0</v>
      </c>
      <c r="D17" s="18">
        <f>TG!D19</f>
        <v>0</v>
      </c>
      <c r="E17" s="18">
        <f>TG!E19</f>
        <v>0</v>
      </c>
      <c r="F17" s="9">
        <f t="shared" si="1"/>
        <v>0</v>
      </c>
      <c r="G17" s="18">
        <f>TG!G19</f>
        <v>0</v>
      </c>
      <c r="H17" s="16"/>
      <c r="I17" s="18">
        <f>TG!I19</f>
        <v>0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1.5</v>
      </c>
      <c r="E18" s="14">
        <f>SUM(E8:E17)</f>
        <v>0.25</v>
      </c>
      <c r="F18" s="14">
        <f>SUM(F8:F17)</f>
        <v>1.75</v>
      </c>
      <c r="G18" s="14">
        <f>SUM(G8:G17)</f>
        <v>750</v>
      </c>
      <c r="H18" s="14">
        <f>G18/D18</f>
        <v>500</v>
      </c>
      <c r="I18" s="15">
        <f>SUM(I8:I17)</f>
        <v>17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183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LK!C20</f>
        <v>0</v>
      </c>
      <c r="D8" s="9">
        <f>LK!D20</f>
        <v>0</v>
      </c>
      <c r="E8" s="9">
        <f>LK!E20</f>
        <v>0</v>
      </c>
      <c r="F8" s="9">
        <f>SUM(C8:E8)</f>
        <v>0</v>
      </c>
      <c r="G8" s="9">
        <f>LK!G20</f>
        <v>0</v>
      </c>
      <c r="H8" s="16"/>
      <c r="I8" s="9">
        <f>LK!I20</f>
        <v>0</v>
      </c>
      <c r="J8" s="10"/>
    </row>
    <row r="9" spans="1:10" ht="19.5" customHeight="1">
      <c r="A9" s="7">
        <f aca="true" t="shared" si="0" ref="A9:A17">A8+1</f>
        <v>2</v>
      </c>
      <c r="B9" s="8" t="s">
        <v>151</v>
      </c>
      <c r="C9" s="8">
        <f>LI!C20</f>
        <v>0</v>
      </c>
      <c r="D9" s="8">
        <f>LI!D20</f>
        <v>0</v>
      </c>
      <c r="E9" s="8">
        <f>LI!E20</f>
        <v>0</v>
      </c>
      <c r="F9" s="9">
        <f>SUM(C9:E9)</f>
        <v>0</v>
      </c>
      <c r="G9" s="8">
        <f>LI!G20</f>
        <v>0</v>
      </c>
      <c r="H9" s="16"/>
      <c r="I9" s="8">
        <f>LI!I20</f>
        <v>0</v>
      </c>
      <c r="J9" s="10"/>
    </row>
    <row r="10" spans="1:10" ht="19.5" customHeight="1">
      <c r="A10" s="7">
        <f t="shared" si="0"/>
        <v>3</v>
      </c>
      <c r="B10" s="8" t="s">
        <v>152</v>
      </c>
      <c r="C10" s="17">
        <f>KU!C20</f>
        <v>0</v>
      </c>
      <c r="D10" s="17">
        <f>KU!D20</f>
        <v>0</v>
      </c>
      <c r="E10" s="17">
        <f>KU!E20</f>
        <v>0</v>
      </c>
      <c r="F10" s="9">
        <f aca="true" t="shared" si="1" ref="F10:F17">SUM(C10:E10)</f>
        <v>0</v>
      </c>
      <c r="G10" s="17">
        <f>KU!G20</f>
        <v>0</v>
      </c>
      <c r="H10" s="16"/>
      <c r="I10" s="17">
        <f>KU!I20</f>
        <v>0</v>
      </c>
      <c r="J10" s="10"/>
    </row>
    <row r="11" spans="1:10" ht="19.5" customHeight="1">
      <c r="A11" s="7">
        <f t="shared" si="0"/>
        <v>4</v>
      </c>
      <c r="B11" s="8" t="s">
        <v>153</v>
      </c>
      <c r="C11" s="16">
        <f>'BS'!C20</f>
        <v>0</v>
      </c>
      <c r="D11" s="16">
        <f>'BS'!D20</f>
        <v>0</v>
      </c>
      <c r="E11" s="16">
        <f>'BS'!E20</f>
        <v>0</v>
      </c>
      <c r="F11" s="9">
        <f t="shared" si="1"/>
        <v>0</v>
      </c>
      <c r="G11" s="16">
        <f>'BS'!G20</f>
        <v>0</v>
      </c>
      <c r="H11" s="16"/>
      <c r="I11" s="16">
        <f>'BS'!I20</f>
        <v>0</v>
      </c>
      <c r="J11" s="10"/>
    </row>
    <row r="12" spans="1:10" ht="19.5" customHeight="1">
      <c r="A12" s="7">
        <f t="shared" si="0"/>
        <v>5</v>
      </c>
      <c r="B12" s="8" t="s">
        <v>154</v>
      </c>
      <c r="C12" s="16">
        <f>MS!C20</f>
        <v>0</v>
      </c>
      <c r="D12" s="16">
        <f>MS!D20</f>
        <v>0</v>
      </c>
      <c r="E12" s="16">
        <f>MS!E20</f>
        <v>0</v>
      </c>
      <c r="F12" s="9">
        <f t="shared" si="1"/>
        <v>0</v>
      </c>
      <c r="G12" s="16">
        <f>MS!G20</f>
        <v>0</v>
      </c>
      <c r="H12" s="16"/>
      <c r="I12" s="16">
        <f>MS!I20</f>
        <v>0</v>
      </c>
      <c r="J12" s="10"/>
    </row>
    <row r="13" spans="1:10" ht="19.5" customHeight="1">
      <c r="A13" s="7">
        <f t="shared" si="0"/>
        <v>6</v>
      </c>
      <c r="B13" s="8" t="s">
        <v>155</v>
      </c>
      <c r="C13" s="16">
        <f>MK!C20</f>
        <v>0</v>
      </c>
      <c r="D13" s="16">
        <f>MK!D20</f>
        <v>0</v>
      </c>
      <c r="E13" s="16">
        <f>MK!E20</f>
        <v>0</v>
      </c>
      <c r="F13" s="9">
        <f t="shared" si="1"/>
        <v>0</v>
      </c>
      <c r="G13" s="16">
        <f>MK!G20</f>
        <v>0</v>
      </c>
      <c r="H13" s="16"/>
      <c r="I13" s="16">
        <f>MK!I20</f>
        <v>0</v>
      </c>
      <c r="J13" s="10"/>
    </row>
    <row r="14" spans="1:10" ht="19.5" customHeight="1">
      <c r="A14" s="7">
        <f t="shared" si="0"/>
        <v>7</v>
      </c>
      <c r="B14" s="8" t="s">
        <v>156</v>
      </c>
      <c r="C14" s="16">
        <f>PB!C20</f>
        <v>0</v>
      </c>
      <c r="D14" s="16">
        <f>PB!D20</f>
        <v>0</v>
      </c>
      <c r="E14" s="16">
        <f>PB!E20</f>
        <v>0</v>
      </c>
      <c r="F14" s="9">
        <f t="shared" si="1"/>
        <v>0</v>
      </c>
      <c r="G14" s="16">
        <f>PB!G20</f>
        <v>0</v>
      </c>
      <c r="H14" s="16"/>
      <c r="I14" s="16">
        <f>PB!I20</f>
        <v>0</v>
      </c>
      <c r="J14" s="10"/>
    </row>
    <row r="15" spans="1:10" ht="19.5" customHeight="1">
      <c r="A15" s="7">
        <f t="shared" si="0"/>
        <v>8</v>
      </c>
      <c r="B15" s="8" t="s">
        <v>157</v>
      </c>
      <c r="C15" s="8">
        <f>'BE'!C20</f>
        <v>0</v>
      </c>
      <c r="D15" s="8">
        <f>'BE'!D20</f>
        <v>0</v>
      </c>
      <c r="E15" s="8">
        <f>'BE'!E20</f>
        <v>0</v>
      </c>
      <c r="F15" s="9">
        <f t="shared" si="1"/>
        <v>0</v>
      </c>
      <c r="G15" s="8">
        <f>'BE'!G20</f>
        <v>0</v>
      </c>
      <c r="H15" s="16"/>
      <c r="I15" s="8">
        <f>'BE'!I20</f>
        <v>0</v>
      </c>
      <c r="J15" s="10"/>
    </row>
    <row r="16" spans="1:10" ht="19.5" customHeight="1">
      <c r="A16" s="7">
        <f t="shared" si="0"/>
        <v>9</v>
      </c>
      <c r="B16" s="11" t="s">
        <v>158</v>
      </c>
      <c r="C16" s="17">
        <f>TH!C20</f>
        <v>0</v>
      </c>
      <c r="D16" s="17">
        <f>TH!D20</f>
        <v>0</v>
      </c>
      <c r="E16" s="17">
        <f>TH!E20</f>
        <v>0</v>
      </c>
      <c r="F16" s="9">
        <f t="shared" si="1"/>
        <v>0</v>
      </c>
      <c r="G16" s="17">
        <f>TH!G20</f>
        <v>0</v>
      </c>
      <c r="H16" s="16"/>
      <c r="I16" s="17">
        <f>TH!I20</f>
        <v>0</v>
      </c>
      <c r="J16" s="10"/>
    </row>
    <row r="17" spans="1:10" ht="19.5" customHeight="1">
      <c r="A17" s="7">
        <f t="shared" si="0"/>
        <v>10</v>
      </c>
      <c r="B17" s="11" t="s">
        <v>159</v>
      </c>
      <c r="C17" s="18">
        <f>TG!C20</f>
        <v>0</v>
      </c>
      <c r="D17" s="18">
        <f>TG!D20</f>
        <v>0</v>
      </c>
      <c r="E17" s="18">
        <f>TG!E20</f>
        <v>0</v>
      </c>
      <c r="F17" s="9">
        <f t="shared" si="1"/>
        <v>0</v>
      </c>
      <c r="G17" s="18">
        <f>TG!G20</f>
        <v>0</v>
      </c>
      <c r="H17" s="16"/>
      <c r="I17" s="18">
        <f>TG!I20</f>
        <v>0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0</v>
      </c>
      <c r="E18" s="14">
        <f>SUM(E8:E17)</f>
        <v>0</v>
      </c>
      <c r="F18" s="14">
        <f>SUM(F8:F17)</f>
        <v>0</v>
      </c>
      <c r="G18" s="14">
        <f>SUM(G8:G17)</f>
        <v>0</v>
      </c>
      <c r="H18" s="14"/>
      <c r="I18" s="15">
        <f>SUM(I8:I17)</f>
        <v>0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T36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" width="4.421875" style="139" customWidth="1"/>
    <col min="2" max="2" width="28.57421875" style="139" customWidth="1"/>
    <col min="3" max="4" width="10.421875" style="139" customWidth="1"/>
    <col min="5" max="5" width="11.7109375" style="139" customWidth="1"/>
    <col min="6" max="6" width="15.8515625" style="139" customWidth="1"/>
    <col min="7" max="7" width="15.00390625" style="139" customWidth="1"/>
    <col min="8" max="8" width="12.28125" style="139" customWidth="1"/>
    <col min="9" max="9" width="10.421875" style="139" customWidth="1"/>
    <col min="10" max="10" width="10.7109375" style="139" customWidth="1"/>
    <col min="11" max="11" width="14.8515625" style="139" customWidth="1"/>
    <col min="12" max="16" width="9.140625" style="139" customWidth="1"/>
    <col min="17" max="17" width="15.28125" style="139" customWidth="1"/>
    <col min="18" max="18" width="9.140625" style="139" customWidth="1"/>
    <col min="19" max="19" width="16.421875" style="139" customWidth="1"/>
    <col min="20" max="20" width="15.421875" style="139" customWidth="1"/>
    <col min="21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TG!A3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59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57" t="s">
        <v>6</v>
      </c>
      <c r="H6" s="218" t="s">
        <v>7</v>
      </c>
      <c r="I6" s="218" t="s">
        <v>8</v>
      </c>
      <c r="J6" s="218" t="s">
        <v>7</v>
      </c>
      <c r="K6" s="346" t="s">
        <v>54</v>
      </c>
    </row>
    <row r="7" spans="1:19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58" t="s">
        <v>17</v>
      </c>
      <c r="H7" s="219" t="s">
        <v>18</v>
      </c>
      <c r="I7" s="219" t="s">
        <v>19</v>
      </c>
      <c r="J7" s="219" t="s">
        <v>20</v>
      </c>
      <c r="K7" s="347"/>
      <c r="N7" s="193" t="s">
        <v>60</v>
      </c>
      <c r="Q7" s="252"/>
      <c r="R7" s="252"/>
      <c r="S7" s="252"/>
    </row>
    <row r="8" spans="1:19" ht="12.75">
      <c r="A8" s="335"/>
      <c r="B8" s="335"/>
      <c r="C8" s="335"/>
      <c r="D8" s="335"/>
      <c r="E8" s="335"/>
      <c r="F8" s="337"/>
      <c r="G8" s="159"/>
      <c r="H8" s="220" t="s">
        <v>17</v>
      </c>
      <c r="I8" s="220" t="s">
        <v>21</v>
      </c>
      <c r="J8" s="220" t="s">
        <v>22</v>
      </c>
      <c r="K8" s="347"/>
      <c r="M8" s="193" t="s">
        <v>61</v>
      </c>
      <c r="N8" s="139">
        <v>2018</v>
      </c>
      <c r="O8" s="193">
        <v>2019</v>
      </c>
      <c r="Q8" s="252"/>
      <c r="R8" s="252"/>
      <c r="S8" s="252"/>
    </row>
    <row r="9" spans="1:20" ht="19.5" customHeight="1">
      <c r="A9" s="145">
        <v>1</v>
      </c>
      <c r="B9" s="8" t="s">
        <v>24</v>
      </c>
      <c r="C9" s="147">
        <v>5569</v>
      </c>
      <c r="D9" s="8">
        <v>7847</v>
      </c>
      <c r="E9" s="8">
        <v>0</v>
      </c>
      <c r="F9" s="204">
        <f aca="true" t="shared" si="0" ref="F9:F14">SUM(C9:E9)</f>
        <v>13416</v>
      </c>
      <c r="G9" s="149">
        <v>107425500</v>
      </c>
      <c r="H9" s="30">
        <v>13690</v>
      </c>
      <c r="I9" s="248">
        <v>4504</v>
      </c>
      <c r="J9" s="8"/>
      <c r="K9" s="146" t="s">
        <v>25</v>
      </c>
      <c r="N9" s="138">
        <v>308</v>
      </c>
      <c r="O9" s="139">
        <v>150</v>
      </c>
      <c r="P9" s="166">
        <v>18959</v>
      </c>
      <c r="Q9" s="30">
        <v>6900</v>
      </c>
      <c r="R9" s="253">
        <v>8656</v>
      </c>
      <c r="S9" s="254">
        <f>R9*Q9</f>
        <v>59726400</v>
      </c>
      <c r="T9" s="180">
        <f>S9+G9</f>
        <v>167151900</v>
      </c>
    </row>
    <row r="10" spans="1:20" ht="19.5" customHeight="1">
      <c r="A10" s="145">
        <f aca="true" t="shared" si="1" ref="A10:A22">A9+1</f>
        <v>2</v>
      </c>
      <c r="B10" s="8" t="s">
        <v>26</v>
      </c>
      <c r="C10" s="8">
        <v>1</v>
      </c>
      <c r="D10" s="8">
        <v>8</v>
      </c>
      <c r="E10" s="8">
        <v>0</v>
      </c>
      <c r="F10" s="204">
        <f t="shared" si="0"/>
        <v>9</v>
      </c>
      <c r="G10" s="149">
        <v>6400</v>
      </c>
      <c r="H10" s="8">
        <f>+G10/D10</f>
        <v>800</v>
      </c>
      <c r="I10" s="16">
        <v>696</v>
      </c>
      <c r="J10" s="8"/>
      <c r="K10" s="146" t="s">
        <v>55</v>
      </c>
      <c r="P10" s="166"/>
      <c r="Q10" s="30">
        <v>877.6162790697674</v>
      </c>
      <c r="R10" s="253">
        <v>198</v>
      </c>
      <c r="S10" s="254">
        <f aca="true" t="shared" si="2" ref="S10:S22">R10*Q10</f>
        <v>173768.02325581395</v>
      </c>
      <c r="T10" s="180">
        <f aca="true" t="shared" si="3" ref="T10:T22">S10+G10</f>
        <v>180168.02325581395</v>
      </c>
    </row>
    <row r="11" spans="1:20" ht="19.5" customHeight="1">
      <c r="A11" s="145">
        <f t="shared" si="1"/>
        <v>3</v>
      </c>
      <c r="B11" s="8" t="s">
        <v>28</v>
      </c>
      <c r="C11" s="8">
        <v>0</v>
      </c>
      <c r="D11" s="8">
        <v>3</v>
      </c>
      <c r="E11" s="8">
        <v>0</v>
      </c>
      <c r="F11" s="204">
        <f t="shared" si="0"/>
        <v>3</v>
      </c>
      <c r="G11" s="149">
        <v>4200</v>
      </c>
      <c r="H11" s="8">
        <f>+G11/D11</f>
        <v>1400</v>
      </c>
      <c r="I11" s="16">
        <v>364</v>
      </c>
      <c r="J11" s="8"/>
      <c r="K11" s="146" t="s">
        <v>29</v>
      </c>
      <c r="P11" s="163"/>
      <c r="Q11" s="255">
        <v>972.8260869565217</v>
      </c>
      <c r="R11" s="253">
        <v>26</v>
      </c>
      <c r="S11" s="254">
        <f t="shared" si="2"/>
        <v>25293.478260869564</v>
      </c>
      <c r="T11" s="180">
        <f t="shared" si="3"/>
        <v>29493.478260869564</v>
      </c>
    </row>
    <row r="12" spans="1:20" ht="19.5" customHeight="1">
      <c r="A12" s="145">
        <f t="shared" si="1"/>
        <v>4</v>
      </c>
      <c r="B12" s="8" t="s">
        <v>31</v>
      </c>
      <c r="C12" s="8">
        <v>1</v>
      </c>
      <c r="D12" s="8">
        <v>0.5</v>
      </c>
      <c r="E12" s="8">
        <v>0</v>
      </c>
      <c r="F12" s="204">
        <f t="shared" si="0"/>
        <v>1.5</v>
      </c>
      <c r="G12" s="149">
        <v>800</v>
      </c>
      <c r="H12" s="8">
        <f>+G12/D12</f>
        <v>1600</v>
      </c>
      <c r="I12" s="16">
        <v>74</v>
      </c>
      <c r="J12" s="8"/>
      <c r="K12" s="146" t="s">
        <v>32</v>
      </c>
      <c r="P12" s="166"/>
      <c r="Q12" s="30">
        <v>110</v>
      </c>
      <c r="R12" s="253">
        <v>200</v>
      </c>
      <c r="S12" s="254">
        <f t="shared" si="2"/>
        <v>22000</v>
      </c>
      <c r="T12" s="180">
        <f t="shared" si="3"/>
        <v>22800</v>
      </c>
    </row>
    <row r="13" spans="1:20" ht="19.5" customHeight="1">
      <c r="A13" s="145">
        <f t="shared" si="1"/>
        <v>5</v>
      </c>
      <c r="B13" s="8" t="s">
        <v>33</v>
      </c>
      <c r="C13" s="8">
        <v>0</v>
      </c>
      <c r="D13" s="8">
        <v>2</v>
      </c>
      <c r="E13" s="8">
        <v>0</v>
      </c>
      <c r="F13" s="204">
        <f t="shared" si="0"/>
        <v>2</v>
      </c>
      <c r="G13" s="149">
        <v>1800</v>
      </c>
      <c r="H13" s="8">
        <f>+G13/D13</f>
        <v>900</v>
      </c>
      <c r="I13" s="16">
        <v>12</v>
      </c>
      <c r="J13" s="8"/>
      <c r="K13" s="146" t="s">
        <v>32</v>
      </c>
      <c r="P13" s="166"/>
      <c r="Q13" s="254">
        <v>104.16666666666667</v>
      </c>
      <c r="R13" s="253">
        <v>12</v>
      </c>
      <c r="S13" s="254">
        <f t="shared" si="2"/>
        <v>1250</v>
      </c>
      <c r="T13" s="180">
        <f t="shared" si="3"/>
        <v>3050</v>
      </c>
    </row>
    <row r="14" spans="1:20" s="242" customFormat="1" ht="19.5" customHeight="1">
      <c r="A14" s="243">
        <f t="shared" si="1"/>
        <v>6</v>
      </c>
      <c r="B14" s="148" t="s">
        <v>34</v>
      </c>
      <c r="C14" s="148">
        <v>0</v>
      </c>
      <c r="D14" s="148">
        <v>0</v>
      </c>
      <c r="E14" s="148">
        <v>0</v>
      </c>
      <c r="F14" s="244">
        <f t="shared" si="0"/>
        <v>0</v>
      </c>
      <c r="G14" s="149">
        <v>0</v>
      </c>
      <c r="H14" s="148" t="e">
        <f>+G14/D14</f>
        <v>#DIV/0!</v>
      </c>
      <c r="I14" s="150">
        <v>0</v>
      </c>
      <c r="J14" s="148"/>
      <c r="K14" s="249" t="s">
        <v>62</v>
      </c>
      <c r="P14" s="250"/>
      <c r="Q14" s="149">
        <v>55</v>
      </c>
      <c r="R14" s="256">
        <v>30</v>
      </c>
      <c r="S14" s="257">
        <f t="shared" si="2"/>
        <v>1650</v>
      </c>
      <c r="T14" s="258">
        <f t="shared" si="3"/>
        <v>1650</v>
      </c>
    </row>
    <row r="15" spans="1:20" ht="19.5" customHeight="1">
      <c r="A15" s="145">
        <f t="shared" si="1"/>
        <v>7</v>
      </c>
      <c r="B15" s="146" t="s">
        <v>35</v>
      </c>
      <c r="C15" s="245"/>
      <c r="D15" s="8">
        <v>0</v>
      </c>
      <c r="E15" s="245"/>
      <c r="F15" s="245"/>
      <c r="G15" s="30">
        <v>0</v>
      </c>
      <c r="H15" s="245"/>
      <c r="I15" s="251"/>
      <c r="J15" s="8"/>
      <c r="K15" s="8"/>
      <c r="P15" s="166"/>
      <c r="R15" s="259">
        <v>0</v>
      </c>
      <c r="S15" s="254">
        <f t="shared" si="2"/>
        <v>0</v>
      </c>
      <c r="T15" s="180">
        <f t="shared" si="3"/>
        <v>0</v>
      </c>
    </row>
    <row r="16" spans="1:20" ht="19.5" customHeight="1">
      <c r="A16" s="145">
        <f t="shared" si="1"/>
        <v>8</v>
      </c>
      <c r="B16" s="146" t="s">
        <v>36</v>
      </c>
      <c r="C16" s="16">
        <v>0</v>
      </c>
      <c r="D16" s="8">
        <v>0</v>
      </c>
      <c r="E16" s="16">
        <v>0</v>
      </c>
      <c r="F16" s="207">
        <f>SUM(C16:E16)</f>
        <v>0</v>
      </c>
      <c r="G16" s="30">
        <v>0</v>
      </c>
      <c r="H16" s="8" t="e">
        <f>+G16/D16</f>
        <v>#DIV/0!</v>
      </c>
      <c r="I16" s="16">
        <v>0</v>
      </c>
      <c r="J16" s="8"/>
      <c r="K16" s="8" t="s">
        <v>57</v>
      </c>
      <c r="P16" s="166"/>
      <c r="Q16" s="180">
        <v>1150</v>
      </c>
      <c r="R16" s="259">
        <v>2</v>
      </c>
      <c r="S16" s="254">
        <f t="shared" si="2"/>
        <v>2300</v>
      </c>
      <c r="T16" s="180">
        <f t="shared" si="3"/>
        <v>2300</v>
      </c>
    </row>
    <row r="17" spans="1:20" ht="19.5" customHeight="1">
      <c r="A17" s="145">
        <f t="shared" si="1"/>
        <v>9</v>
      </c>
      <c r="B17" s="146" t="s">
        <v>37</v>
      </c>
      <c r="C17" s="16">
        <v>0</v>
      </c>
      <c r="D17" s="8">
        <v>0</v>
      </c>
      <c r="E17" s="16">
        <v>0</v>
      </c>
      <c r="F17" s="207">
        <f>SUM(C17:E17)</f>
        <v>0</v>
      </c>
      <c r="G17" s="30">
        <v>0</v>
      </c>
      <c r="H17" s="16" t="e">
        <f>G17/D17</f>
        <v>#DIV/0!</v>
      </c>
      <c r="I17" s="16">
        <v>0</v>
      </c>
      <c r="J17" s="8"/>
      <c r="K17" s="8" t="s">
        <v>58</v>
      </c>
      <c r="P17" s="166"/>
      <c r="R17" s="259"/>
      <c r="S17" s="254"/>
      <c r="T17" s="180">
        <f t="shared" si="3"/>
        <v>0</v>
      </c>
    </row>
    <row r="18" spans="1:20" ht="19.5" customHeight="1">
      <c r="A18" s="145">
        <f t="shared" si="1"/>
        <v>10</v>
      </c>
      <c r="B18" s="146" t="s">
        <v>38</v>
      </c>
      <c r="C18" s="16">
        <v>1</v>
      </c>
      <c r="D18" s="8">
        <v>2</v>
      </c>
      <c r="E18" s="16">
        <v>0</v>
      </c>
      <c r="F18" s="207">
        <f>SUM(C18:E18)</f>
        <v>3</v>
      </c>
      <c r="G18" s="30">
        <v>570</v>
      </c>
      <c r="H18" s="16">
        <f>G18/D18</f>
        <v>285</v>
      </c>
      <c r="I18" s="16">
        <v>25</v>
      </c>
      <c r="J18" s="8"/>
      <c r="K18" s="8" t="s">
        <v>39</v>
      </c>
      <c r="P18" s="166"/>
      <c r="Q18" s="139">
        <v>125</v>
      </c>
      <c r="R18" s="259">
        <v>2</v>
      </c>
      <c r="S18" s="254">
        <f t="shared" si="2"/>
        <v>250</v>
      </c>
      <c r="T18" s="180">
        <f t="shared" si="3"/>
        <v>820</v>
      </c>
    </row>
    <row r="19" spans="1:20" ht="19.5" customHeight="1">
      <c r="A19" s="145">
        <f t="shared" si="1"/>
        <v>11</v>
      </c>
      <c r="B19" s="146" t="s">
        <v>40</v>
      </c>
      <c r="C19" s="16">
        <v>0</v>
      </c>
      <c r="D19" s="8">
        <v>0</v>
      </c>
      <c r="E19" s="16">
        <v>0</v>
      </c>
      <c r="F19" s="16">
        <v>0</v>
      </c>
      <c r="G19" s="30">
        <v>0</v>
      </c>
      <c r="H19" s="16">
        <v>0</v>
      </c>
      <c r="I19" s="16">
        <v>0</v>
      </c>
      <c r="J19" s="8"/>
      <c r="K19" s="8"/>
      <c r="P19" s="166"/>
      <c r="Q19" s="139">
        <v>0</v>
      </c>
      <c r="R19" s="259">
        <v>0</v>
      </c>
      <c r="S19" s="254">
        <f t="shared" si="2"/>
        <v>0</v>
      </c>
      <c r="T19" s="180">
        <f t="shared" si="3"/>
        <v>0</v>
      </c>
    </row>
    <row r="20" spans="1:20" ht="19.5" customHeight="1">
      <c r="A20" s="145">
        <f t="shared" si="1"/>
        <v>12</v>
      </c>
      <c r="B20" s="146" t="s">
        <v>41</v>
      </c>
      <c r="C20" s="16">
        <v>0</v>
      </c>
      <c r="D20" s="8">
        <v>0</v>
      </c>
      <c r="E20" s="16">
        <v>0</v>
      </c>
      <c r="F20" s="16">
        <v>0</v>
      </c>
      <c r="G20" s="30">
        <v>0</v>
      </c>
      <c r="H20" s="16">
        <v>0</v>
      </c>
      <c r="I20" s="16">
        <v>0</v>
      </c>
      <c r="J20" s="8"/>
      <c r="K20" s="8"/>
      <c r="P20" s="166"/>
      <c r="Q20" s="139">
        <v>0</v>
      </c>
      <c r="R20" s="259">
        <v>0</v>
      </c>
      <c r="S20" s="254">
        <f t="shared" si="2"/>
        <v>0</v>
      </c>
      <c r="T20" s="180">
        <f t="shared" si="3"/>
        <v>0</v>
      </c>
    </row>
    <row r="21" spans="1:20" ht="19.5" customHeight="1">
      <c r="A21" s="145">
        <f t="shared" si="1"/>
        <v>13</v>
      </c>
      <c r="B21" s="146" t="s">
        <v>42</v>
      </c>
      <c r="C21" s="16">
        <v>0</v>
      </c>
      <c r="D21" s="8">
        <v>0</v>
      </c>
      <c r="E21" s="16">
        <v>0</v>
      </c>
      <c r="F21" s="207">
        <f>SUM(C21:E21)</f>
        <v>0</v>
      </c>
      <c r="G21" s="30">
        <v>0</v>
      </c>
      <c r="H21" s="16">
        <v>0</v>
      </c>
      <c r="I21" s="16">
        <v>0</v>
      </c>
      <c r="J21" s="8"/>
      <c r="K21" s="8"/>
      <c r="P21" s="166"/>
      <c r="Q21" s="139">
        <v>87</v>
      </c>
      <c r="R21" s="259">
        <v>1</v>
      </c>
      <c r="S21" s="254">
        <f t="shared" si="2"/>
        <v>87</v>
      </c>
      <c r="T21" s="180">
        <f t="shared" si="3"/>
        <v>87</v>
      </c>
    </row>
    <row r="22" spans="1:20" ht="19.5" customHeight="1">
      <c r="A22" s="145">
        <f t="shared" si="1"/>
        <v>14</v>
      </c>
      <c r="B22" s="146" t="s">
        <v>43</v>
      </c>
      <c r="C22" s="16">
        <v>0</v>
      </c>
      <c r="D22" s="8">
        <v>0</v>
      </c>
      <c r="E22" s="16">
        <v>0</v>
      </c>
      <c r="F22" s="207">
        <f>SUM(C22:E22)</f>
        <v>0</v>
      </c>
      <c r="G22" s="30">
        <v>0</v>
      </c>
      <c r="H22" s="16">
        <v>0</v>
      </c>
      <c r="I22" s="16">
        <v>0</v>
      </c>
      <c r="J22" s="8"/>
      <c r="K22" s="8" t="s">
        <v>44</v>
      </c>
      <c r="P22" s="166"/>
      <c r="Q22" s="139">
        <v>0</v>
      </c>
      <c r="R22" s="259">
        <v>0</v>
      </c>
      <c r="S22" s="254">
        <f t="shared" si="2"/>
        <v>0</v>
      </c>
      <c r="T22" s="180">
        <f t="shared" si="3"/>
        <v>0</v>
      </c>
    </row>
    <row r="23" spans="1:17" ht="19.5" customHeight="1">
      <c r="A23" s="36"/>
      <c r="B23" s="36" t="s">
        <v>16</v>
      </c>
      <c r="C23" s="33">
        <f>SUM(C9:C22)</f>
        <v>5572</v>
      </c>
      <c r="D23" s="33">
        <f>SUM(D9:D22)</f>
        <v>7862.5</v>
      </c>
      <c r="E23" s="33">
        <f>SUM(E9:E22)</f>
        <v>0</v>
      </c>
      <c r="F23" s="33">
        <f>SUM(F9:F22)</f>
        <v>13434.5</v>
      </c>
      <c r="G23" s="33">
        <f>SUM(G9:G22)</f>
        <v>107439270</v>
      </c>
      <c r="H23" s="33"/>
      <c r="I23" s="130">
        <f>SUM(I9:I22)</f>
        <v>5675</v>
      </c>
      <c r="J23" s="8"/>
      <c r="K23" s="146"/>
      <c r="Q23" s="139">
        <v>6</v>
      </c>
    </row>
    <row r="25" spans="3:9" ht="12.75">
      <c r="C25" s="180">
        <f aca="true" t="shared" si="4" ref="C25:I25">SUM(C16:C22)</f>
        <v>1</v>
      </c>
      <c r="D25" s="180">
        <f t="shared" si="4"/>
        <v>2</v>
      </c>
      <c r="E25" s="180">
        <f t="shared" si="4"/>
        <v>0</v>
      </c>
      <c r="F25" s="180">
        <f t="shared" si="4"/>
        <v>3</v>
      </c>
      <c r="G25" s="180">
        <f t="shared" si="4"/>
        <v>570</v>
      </c>
      <c r="H25" s="180">
        <f>G25/D25</f>
        <v>285</v>
      </c>
      <c r="I25" s="180">
        <f t="shared" si="4"/>
        <v>25</v>
      </c>
    </row>
    <row r="26" spans="3:9" ht="12.75">
      <c r="C26" s="180"/>
      <c r="D26" s="180"/>
      <c r="E26" s="180"/>
      <c r="F26" s="180"/>
      <c r="G26" s="180"/>
      <c r="H26" s="180"/>
      <c r="I26" s="180"/>
    </row>
    <row r="27" ht="12.75">
      <c r="B27" s="139" t="s">
        <v>46</v>
      </c>
    </row>
    <row r="28" spans="2:7" ht="12.75">
      <c r="B28" s="189" t="s">
        <v>63</v>
      </c>
      <c r="C28" s="16">
        <v>0</v>
      </c>
      <c r="D28" s="8">
        <v>0</v>
      </c>
      <c r="E28" s="16">
        <v>0</v>
      </c>
      <c r="F28" s="16">
        <f aca="true" t="shared" si="5" ref="F28:F33">SUM(C28:E28)</f>
        <v>0</v>
      </c>
      <c r="G28" s="180"/>
    </row>
    <row r="29" spans="2:6" ht="12.75">
      <c r="B29" s="189" t="s">
        <v>64</v>
      </c>
      <c r="C29" s="16">
        <v>0</v>
      </c>
      <c r="D29" s="8">
        <v>0</v>
      </c>
      <c r="E29" s="16">
        <v>0</v>
      </c>
      <c r="F29" s="16">
        <f t="shared" si="5"/>
        <v>0</v>
      </c>
    </row>
    <row r="30" spans="2:6" ht="12.75">
      <c r="B30" s="208" t="s">
        <v>65</v>
      </c>
      <c r="C30" s="16">
        <v>0</v>
      </c>
      <c r="D30" s="8">
        <v>0</v>
      </c>
      <c r="E30" s="16">
        <v>0</v>
      </c>
      <c r="F30" s="16">
        <f t="shared" si="5"/>
        <v>0</v>
      </c>
    </row>
    <row r="31" spans="2:6" ht="12.75">
      <c r="B31" s="189" t="s">
        <v>66</v>
      </c>
      <c r="C31" s="16">
        <v>0</v>
      </c>
      <c r="D31" s="8">
        <v>0</v>
      </c>
      <c r="E31" s="16">
        <v>0</v>
      </c>
      <c r="F31" s="16">
        <f t="shared" si="5"/>
        <v>0</v>
      </c>
    </row>
    <row r="32" spans="2:6" ht="12.75">
      <c r="B32" s="214" t="s">
        <v>67</v>
      </c>
      <c r="C32" s="16">
        <v>0</v>
      </c>
      <c r="D32" s="8">
        <v>0</v>
      </c>
      <c r="E32" s="16">
        <v>0</v>
      </c>
      <c r="F32" s="16">
        <f t="shared" si="5"/>
        <v>0</v>
      </c>
    </row>
    <row r="33" spans="2:6" ht="12.75">
      <c r="B33" s="246" t="s">
        <v>68</v>
      </c>
      <c r="E33" s="247">
        <v>4354</v>
      </c>
      <c r="F33" s="16">
        <f t="shared" si="5"/>
        <v>4354</v>
      </c>
    </row>
    <row r="34" spans="3:6" ht="12.75">
      <c r="C34" s="180">
        <f>SUM(C28:C33)</f>
        <v>0</v>
      </c>
      <c r="D34" s="180">
        <f>SUM(D28:D33)</f>
        <v>0</v>
      </c>
      <c r="E34" s="180">
        <f>SUM(E28:E33)</f>
        <v>4354</v>
      </c>
      <c r="F34" s="180">
        <f>SUM(F28:F33)</f>
        <v>4354</v>
      </c>
    </row>
    <row r="36" ht="12.75">
      <c r="C36" s="180"/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184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LK!C21</f>
        <v>0</v>
      </c>
      <c r="D8" s="9">
        <f>LK!D21</f>
        <v>0</v>
      </c>
      <c r="E8" s="9">
        <f>LK!E21</f>
        <v>0</v>
      </c>
      <c r="F8" s="9">
        <f>SUM(C8:E8)</f>
        <v>0</v>
      </c>
      <c r="G8" s="9">
        <f>LK!G21</f>
        <v>0</v>
      </c>
      <c r="H8" s="16"/>
      <c r="I8" s="9">
        <f>LK!I21</f>
        <v>0</v>
      </c>
      <c r="J8" s="10"/>
    </row>
    <row r="9" spans="1:10" ht="19.5" customHeight="1">
      <c r="A9" s="7">
        <f aca="true" t="shared" si="0" ref="A9:A17">A8+1</f>
        <v>2</v>
      </c>
      <c r="B9" s="8" t="s">
        <v>151</v>
      </c>
      <c r="C9" s="8">
        <f>LI!C21</f>
        <v>0</v>
      </c>
      <c r="D9" s="8">
        <f>LI!D21</f>
        <v>0</v>
      </c>
      <c r="E9" s="8">
        <f>LI!E21</f>
        <v>0</v>
      </c>
      <c r="F9" s="9">
        <f>SUM(C9:E9)</f>
        <v>0</v>
      </c>
      <c r="G9" s="8">
        <f>LI!G21</f>
        <v>0</v>
      </c>
      <c r="H9" s="16"/>
      <c r="I9" s="8">
        <f>LI!I21</f>
        <v>0</v>
      </c>
      <c r="J9" s="10"/>
    </row>
    <row r="10" spans="1:10" ht="19.5" customHeight="1">
      <c r="A10" s="7">
        <f t="shared" si="0"/>
        <v>3</v>
      </c>
      <c r="B10" s="8" t="s">
        <v>152</v>
      </c>
      <c r="C10" s="17">
        <f>KU!C21</f>
        <v>0</v>
      </c>
      <c r="D10" s="17">
        <f>KU!D21</f>
        <v>0</v>
      </c>
      <c r="E10" s="17">
        <f>KU!E21</f>
        <v>0</v>
      </c>
      <c r="F10" s="9">
        <f aca="true" t="shared" si="1" ref="F10:F17">SUM(C10:E10)</f>
        <v>0</v>
      </c>
      <c r="G10" s="17">
        <f>KU!G21</f>
        <v>0</v>
      </c>
      <c r="H10" s="16"/>
      <c r="I10" s="17">
        <f>KU!I21</f>
        <v>0</v>
      </c>
      <c r="J10" s="10"/>
    </row>
    <row r="11" spans="1:10" ht="19.5" customHeight="1">
      <c r="A11" s="7">
        <f t="shared" si="0"/>
        <v>4</v>
      </c>
      <c r="B11" s="8" t="s">
        <v>153</v>
      </c>
      <c r="C11" s="16">
        <f>'BS'!C21</f>
        <v>0</v>
      </c>
      <c r="D11" s="16">
        <f>'BS'!D21</f>
        <v>0</v>
      </c>
      <c r="E11" s="16">
        <f>'BS'!E21</f>
        <v>0</v>
      </c>
      <c r="F11" s="9">
        <f t="shared" si="1"/>
        <v>0</v>
      </c>
      <c r="G11" s="16">
        <f>'BS'!G21</f>
        <v>0</v>
      </c>
      <c r="H11" s="16"/>
      <c r="I11" s="16">
        <f>'BS'!I21</f>
        <v>0</v>
      </c>
      <c r="J11" s="10"/>
    </row>
    <row r="12" spans="1:10" ht="19.5" customHeight="1">
      <c r="A12" s="7">
        <f t="shared" si="0"/>
        <v>5</v>
      </c>
      <c r="B12" s="8" t="s">
        <v>154</v>
      </c>
      <c r="C12" s="16">
        <f>MS!C21</f>
        <v>0</v>
      </c>
      <c r="D12" s="16">
        <f>MS!D21</f>
        <v>0</v>
      </c>
      <c r="E12" s="16">
        <f>MS!E21</f>
        <v>0</v>
      </c>
      <c r="F12" s="9">
        <f t="shared" si="1"/>
        <v>0</v>
      </c>
      <c r="G12" s="16">
        <f>MS!G21</f>
        <v>0</v>
      </c>
      <c r="H12" s="16"/>
      <c r="I12" s="16">
        <f>MS!I21</f>
        <v>0</v>
      </c>
      <c r="J12" s="10"/>
    </row>
    <row r="13" spans="1:10" ht="19.5" customHeight="1">
      <c r="A13" s="7">
        <f t="shared" si="0"/>
        <v>6</v>
      </c>
      <c r="B13" s="8" t="s">
        <v>155</v>
      </c>
      <c r="C13" s="16">
        <f>MK!C21</f>
        <v>0</v>
      </c>
      <c r="D13" s="16">
        <f>MK!D21</f>
        <v>0</v>
      </c>
      <c r="E13" s="16">
        <f>MK!E21</f>
        <v>0</v>
      </c>
      <c r="F13" s="9">
        <f t="shared" si="1"/>
        <v>0</v>
      </c>
      <c r="G13" s="16">
        <f>MK!G21</f>
        <v>0</v>
      </c>
      <c r="H13" s="16"/>
      <c r="I13" s="16">
        <f>MK!I21</f>
        <v>0</v>
      </c>
      <c r="J13" s="10"/>
    </row>
    <row r="14" spans="1:10" ht="19.5" customHeight="1">
      <c r="A14" s="7">
        <f t="shared" si="0"/>
        <v>7</v>
      </c>
      <c r="B14" s="8" t="s">
        <v>156</v>
      </c>
      <c r="C14" s="16">
        <f>PB!C21</f>
        <v>0</v>
      </c>
      <c r="D14" s="16">
        <f>PB!D21</f>
        <v>0</v>
      </c>
      <c r="E14" s="16">
        <f>PB!E21</f>
        <v>0.25</v>
      </c>
      <c r="F14" s="9">
        <f t="shared" si="1"/>
        <v>0.25</v>
      </c>
      <c r="G14" s="16">
        <f>PB!G21</f>
        <v>0</v>
      </c>
      <c r="H14" s="16"/>
      <c r="I14" s="16">
        <f>PB!I21</f>
        <v>8</v>
      </c>
      <c r="J14" s="10"/>
    </row>
    <row r="15" spans="1:10" ht="19.5" customHeight="1">
      <c r="A15" s="7">
        <f t="shared" si="0"/>
        <v>8</v>
      </c>
      <c r="B15" s="8" t="s">
        <v>157</v>
      </c>
      <c r="C15" s="8">
        <f>'BE'!C21</f>
        <v>0</v>
      </c>
      <c r="D15" s="8">
        <f>'BE'!D21</f>
        <v>0</v>
      </c>
      <c r="E15" s="8">
        <f>'BE'!E21</f>
        <v>0</v>
      </c>
      <c r="F15" s="9">
        <f t="shared" si="1"/>
        <v>0</v>
      </c>
      <c r="G15" s="8">
        <f>'BE'!G21</f>
        <v>0</v>
      </c>
      <c r="H15" s="16"/>
      <c r="I15" s="8">
        <f>'BE'!I21</f>
        <v>0</v>
      </c>
      <c r="J15" s="10"/>
    </row>
    <row r="16" spans="1:10" ht="19.5" customHeight="1">
      <c r="A16" s="7">
        <f t="shared" si="0"/>
        <v>9</v>
      </c>
      <c r="B16" s="11" t="s">
        <v>158</v>
      </c>
      <c r="C16" s="17">
        <f>TH!C21</f>
        <v>0</v>
      </c>
      <c r="D16" s="17">
        <f>TH!D21</f>
        <v>0</v>
      </c>
      <c r="E16" s="17">
        <f>TH!E21</f>
        <v>0</v>
      </c>
      <c r="F16" s="9">
        <f t="shared" si="1"/>
        <v>0</v>
      </c>
      <c r="G16" s="17">
        <f>TH!G21</f>
        <v>0</v>
      </c>
      <c r="H16" s="16"/>
      <c r="I16" s="17">
        <f>TH!I21</f>
        <v>0</v>
      </c>
      <c r="J16" s="10"/>
    </row>
    <row r="17" spans="1:10" ht="19.5" customHeight="1">
      <c r="A17" s="7">
        <f t="shared" si="0"/>
        <v>10</v>
      </c>
      <c r="B17" s="11" t="s">
        <v>159</v>
      </c>
      <c r="C17" s="18">
        <f>TG!C21</f>
        <v>0</v>
      </c>
      <c r="D17" s="18">
        <f>TG!D21</f>
        <v>0</v>
      </c>
      <c r="E17" s="18">
        <f>TG!E21</f>
        <v>0</v>
      </c>
      <c r="F17" s="9">
        <f t="shared" si="1"/>
        <v>0</v>
      </c>
      <c r="G17" s="18">
        <f>TG!G21</f>
        <v>0</v>
      </c>
      <c r="H17" s="16"/>
      <c r="I17" s="18">
        <f>TG!I21</f>
        <v>0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0</v>
      </c>
      <c r="E18" s="14">
        <f>SUM(E8:E17)</f>
        <v>0.25</v>
      </c>
      <c r="F18" s="14">
        <f>SUM(F8:F17)</f>
        <v>0.25</v>
      </c>
      <c r="G18" s="14">
        <f>SUM(G8:G17)</f>
        <v>0</v>
      </c>
      <c r="H18" s="14"/>
      <c r="I18" s="15">
        <f>SUM(I8:I17)</f>
        <v>8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185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LK!C22</f>
        <v>2</v>
      </c>
      <c r="D8" s="9">
        <f>LK!D22</f>
        <v>1.5</v>
      </c>
      <c r="E8" s="9">
        <f>LK!E22</f>
        <v>0</v>
      </c>
      <c r="F8" s="9">
        <f>SUM(C8:E8)</f>
        <v>3.5</v>
      </c>
      <c r="G8" s="9">
        <f>LK!G22</f>
        <v>1050</v>
      </c>
      <c r="H8" s="16">
        <f>G8/D8</f>
        <v>700</v>
      </c>
      <c r="I8" s="9">
        <f>LK!I22</f>
        <v>45</v>
      </c>
      <c r="J8" s="10"/>
    </row>
    <row r="9" spans="1:10" ht="19.5" customHeight="1">
      <c r="A9" s="7">
        <f aca="true" t="shared" si="0" ref="A9:A17">A8+1</f>
        <v>2</v>
      </c>
      <c r="B9" s="8" t="s">
        <v>151</v>
      </c>
      <c r="C9" s="8">
        <f>LI!C22</f>
        <v>0</v>
      </c>
      <c r="D9" s="8">
        <f>LI!D22</f>
        <v>0</v>
      </c>
      <c r="E9" s="8">
        <f>LI!E22</f>
        <v>0</v>
      </c>
      <c r="F9" s="9">
        <f>SUM(C9:E9)</f>
        <v>0</v>
      </c>
      <c r="G9" s="8">
        <f>LI!G22</f>
        <v>0</v>
      </c>
      <c r="H9" s="16"/>
      <c r="I9" s="8">
        <f>LI!I22</f>
        <v>0</v>
      </c>
      <c r="J9" s="10"/>
    </row>
    <row r="10" spans="1:10" ht="19.5" customHeight="1">
      <c r="A10" s="7">
        <f t="shared" si="0"/>
        <v>3</v>
      </c>
      <c r="B10" s="8" t="s">
        <v>152</v>
      </c>
      <c r="C10" s="17">
        <f>KU!C22</f>
        <v>0</v>
      </c>
      <c r="D10" s="17">
        <f>KU!D22</f>
        <v>0</v>
      </c>
      <c r="E10" s="17">
        <f>KU!E22</f>
        <v>0</v>
      </c>
      <c r="F10" s="9">
        <f aca="true" t="shared" si="1" ref="F10:F17">SUM(C10:E10)</f>
        <v>0</v>
      </c>
      <c r="G10" s="17">
        <f>KU!G22</f>
        <v>0</v>
      </c>
      <c r="H10" s="16"/>
      <c r="I10" s="17">
        <f>KU!I22</f>
        <v>0</v>
      </c>
      <c r="J10" s="10"/>
    </row>
    <row r="11" spans="1:10" ht="19.5" customHeight="1">
      <c r="A11" s="7">
        <f t="shared" si="0"/>
        <v>4</v>
      </c>
      <c r="B11" s="8" t="s">
        <v>153</v>
      </c>
      <c r="C11" s="16">
        <f>'BS'!C22</f>
        <v>0</v>
      </c>
      <c r="D11" s="16">
        <f>'BS'!D22</f>
        <v>0</v>
      </c>
      <c r="E11" s="16">
        <f>'BS'!E22</f>
        <v>0</v>
      </c>
      <c r="F11" s="9">
        <f t="shared" si="1"/>
        <v>0</v>
      </c>
      <c r="G11" s="16">
        <f>'BS'!G22</f>
        <v>0</v>
      </c>
      <c r="H11" s="16"/>
      <c r="I11" s="16">
        <f>'BS'!I22</f>
        <v>0</v>
      </c>
      <c r="J11" s="10"/>
    </row>
    <row r="12" spans="1:10" ht="19.5" customHeight="1">
      <c r="A12" s="7">
        <f t="shared" si="0"/>
        <v>5</v>
      </c>
      <c r="B12" s="8" t="s">
        <v>154</v>
      </c>
      <c r="C12" s="16">
        <f>MS!C22</f>
        <v>0</v>
      </c>
      <c r="D12" s="16">
        <f>MS!D22</f>
        <v>0</v>
      </c>
      <c r="E12" s="16">
        <f>MS!E22</f>
        <v>0</v>
      </c>
      <c r="F12" s="9">
        <f t="shared" si="1"/>
        <v>0</v>
      </c>
      <c r="G12" s="16">
        <f>MS!G22</f>
        <v>0</v>
      </c>
      <c r="H12" s="16"/>
      <c r="I12" s="16">
        <f>MS!I22</f>
        <v>0</v>
      </c>
      <c r="J12" s="10"/>
    </row>
    <row r="13" spans="1:10" ht="19.5" customHeight="1">
      <c r="A13" s="7">
        <f t="shared" si="0"/>
        <v>6</v>
      </c>
      <c r="B13" s="8" t="s">
        <v>155</v>
      </c>
      <c r="C13" s="16">
        <f>MK!C22</f>
        <v>0</v>
      </c>
      <c r="D13" s="16">
        <f>MK!D22</f>
        <v>0</v>
      </c>
      <c r="E13" s="16">
        <f>MK!E22</f>
        <v>0</v>
      </c>
      <c r="F13" s="9">
        <f t="shared" si="1"/>
        <v>0</v>
      </c>
      <c r="G13" s="16">
        <f>MK!G22</f>
        <v>0</v>
      </c>
      <c r="H13" s="16"/>
      <c r="I13" s="16">
        <f>MK!I22</f>
        <v>0</v>
      </c>
      <c r="J13" s="10"/>
    </row>
    <row r="14" spans="1:10" ht="19.5" customHeight="1">
      <c r="A14" s="7">
        <f t="shared" si="0"/>
        <v>7</v>
      </c>
      <c r="B14" s="8" t="s">
        <v>156</v>
      </c>
      <c r="C14" s="16">
        <f>PB!C22</f>
        <v>0</v>
      </c>
      <c r="D14" s="16">
        <f>PB!D22</f>
        <v>2</v>
      </c>
      <c r="E14" s="16">
        <f>PB!E22</f>
        <v>17</v>
      </c>
      <c r="F14" s="9">
        <f t="shared" si="1"/>
        <v>19</v>
      </c>
      <c r="G14" s="16">
        <f>PB!G22</f>
        <v>1400</v>
      </c>
      <c r="H14" s="16">
        <f>G14/D14</f>
        <v>700</v>
      </c>
      <c r="I14" s="16">
        <f>PB!I22</f>
        <v>21</v>
      </c>
      <c r="J14" s="10"/>
    </row>
    <row r="15" spans="1:10" ht="19.5" customHeight="1">
      <c r="A15" s="7">
        <f t="shared" si="0"/>
        <v>8</v>
      </c>
      <c r="B15" s="8" t="s">
        <v>157</v>
      </c>
      <c r="C15" s="8">
        <f>'BE'!C22</f>
        <v>0</v>
      </c>
      <c r="D15" s="8">
        <f>'BE'!D22</f>
        <v>0</v>
      </c>
      <c r="E15" s="8">
        <f>'BE'!E22</f>
        <v>0</v>
      </c>
      <c r="F15" s="9">
        <f t="shared" si="1"/>
        <v>0</v>
      </c>
      <c r="G15" s="8">
        <f>'BE'!G22</f>
        <v>0</v>
      </c>
      <c r="H15" s="16"/>
      <c r="I15" s="8">
        <f>'BE'!I22</f>
        <v>0</v>
      </c>
      <c r="J15" s="10"/>
    </row>
    <row r="16" spans="1:10" ht="19.5" customHeight="1">
      <c r="A16" s="7">
        <f t="shared" si="0"/>
        <v>9</v>
      </c>
      <c r="B16" s="11" t="s">
        <v>158</v>
      </c>
      <c r="C16" s="17">
        <f>TH!C22</f>
        <v>0</v>
      </c>
      <c r="D16" s="17">
        <f>TH!D22</f>
        <v>0</v>
      </c>
      <c r="E16" s="17">
        <f>TH!E22</f>
        <v>0</v>
      </c>
      <c r="F16" s="9">
        <f t="shared" si="1"/>
        <v>0</v>
      </c>
      <c r="G16" s="17">
        <f>TH!G22</f>
        <v>0</v>
      </c>
      <c r="H16" s="16"/>
      <c r="I16" s="17">
        <f>TH!I22</f>
        <v>0</v>
      </c>
      <c r="J16" s="10"/>
    </row>
    <row r="17" spans="1:10" ht="19.5" customHeight="1">
      <c r="A17" s="7">
        <f t="shared" si="0"/>
        <v>10</v>
      </c>
      <c r="B17" s="11" t="s">
        <v>159</v>
      </c>
      <c r="C17" s="18">
        <f>TG!C22</f>
        <v>2.5</v>
      </c>
      <c r="D17" s="18">
        <f>TG!D22</f>
        <v>3</v>
      </c>
      <c r="E17" s="18">
        <f>TG!E22</f>
        <v>0</v>
      </c>
      <c r="F17" s="9">
        <f t="shared" si="1"/>
        <v>5.5</v>
      </c>
      <c r="G17" s="18">
        <f>TG!G22</f>
        <v>7500</v>
      </c>
      <c r="H17" s="16">
        <f>G17/D17</f>
        <v>2500</v>
      </c>
      <c r="I17" s="18">
        <f>TG!I22</f>
        <v>12</v>
      </c>
      <c r="J17" s="12"/>
    </row>
    <row r="18" spans="1:10" ht="19.5" customHeight="1">
      <c r="A18" s="13"/>
      <c r="B18" s="3" t="s">
        <v>16</v>
      </c>
      <c r="C18" s="14">
        <f>SUM(C8:C17)</f>
        <v>4.5</v>
      </c>
      <c r="D18" s="14">
        <f>SUM(D8:D17)</f>
        <v>6.5</v>
      </c>
      <c r="E18" s="14">
        <f>SUM(E8:E17)</f>
        <v>17</v>
      </c>
      <c r="F18" s="14">
        <f>SUM(F8:F17)</f>
        <v>28</v>
      </c>
      <c r="G18" s="14">
        <f>SUM(G8:G17)</f>
        <v>9950</v>
      </c>
      <c r="H18" s="14">
        <f>G18/D18</f>
        <v>1530.7692307692307</v>
      </c>
      <c r="I18" s="15">
        <f>SUM(I8:I17)</f>
        <v>78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186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'KK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LK!C25</f>
        <v>4</v>
      </c>
      <c r="D8" s="9">
        <f>LK!D25</f>
        <v>12.75</v>
      </c>
      <c r="E8" s="9">
        <f>LK!E25</f>
        <v>0</v>
      </c>
      <c r="F8" s="9">
        <f>SUM(C8:E8)</f>
        <v>16.75</v>
      </c>
      <c r="G8" s="9">
        <f>LK!G25</f>
        <v>9100</v>
      </c>
      <c r="H8" s="16">
        <f aca="true" t="shared" si="0" ref="H8:H18">G8/D8</f>
        <v>713.7254901960785</v>
      </c>
      <c r="I8" s="9">
        <f>LK!I25</f>
        <v>162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LI!C25</f>
        <v>0</v>
      </c>
      <c r="D9" s="8">
        <f>LI!D25</f>
        <v>3</v>
      </c>
      <c r="E9" s="8">
        <f>LI!E25</f>
        <v>0</v>
      </c>
      <c r="F9" s="9">
        <f>SUM(C9:E9)</f>
        <v>3</v>
      </c>
      <c r="G9" s="8">
        <f>LI!G25</f>
        <v>1800</v>
      </c>
      <c r="H9" s="16">
        <f t="shared" si="0"/>
        <v>600</v>
      </c>
      <c r="I9" s="8">
        <f>LI!I25</f>
        <v>23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KU!C25</f>
        <v>1</v>
      </c>
      <c r="D10" s="17">
        <f>KU!D25</f>
        <v>2</v>
      </c>
      <c r="E10" s="17">
        <f>KU!E25</f>
        <v>0</v>
      </c>
      <c r="F10" s="9">
        <f aca="true" t="shared" si="2" ref="F10:F17">SUM(C10:E10)</f>
        <v>3</v>
      </c>
      <c r="G10" s="17">
        <f>KU!G25</f>
        <v>570</v>
      </c>
      <c r="H10" s="16">
        <f t="shared" si="0"/>
        <v>285</v>
      </c>
      <c r="I10" s="17">
        <f>KU!I25</f>
        <v>25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'BS'!C25</f>
        <v>4</v>
      </c>
      <c r="D11" s="16">
        <f>'BS'!D25</f>
        <v>6</v>
      </c>
      <c r="E11" s="16">
        <f>'BS'!E25</f>
        <v>0</v>
      </c>
      <c r="F11" s="9">
        <f t="shared" si="2"/>
        <v>10</v>
      </c>
      <c r="G11" s="16">
        <f>'BS'!G25</f>
        <v>9000</v>
      </c>
      <c r="H11" s="16">
        <f t="shared" si="0"/>
        <v>1500</v>
      </c>
      <c r="I11" s="16">
        <f>'BS'!I25</f>
        <v>14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MS!C25</f>
        <v>3</v>
      </c>
      <c r="D12" s="16">
        <f>MS!D25</f>
        <v>6</v>
      </c>
      <c r="E12" s="16">
        <f>MS!E25</f>
        <v>4</v>
      </c>
      <c r="F12" s="9">
        <f t="shared" si="2"/>
        <v>13</v>
      </c>
      <c r="G12" s="16">
        <f>MS!G25</f>
        <v>12023</v>
      </c>
      <c r="H12" s="16">
        <f t="shared" si="0"/>
        <v>2003.8333333333333</v>
      </c>
      <c r="I12" s="16">
        <f>MS!I25</f>
        <v>45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MK!C25</f>
        <v>3.25</v>
      </c>
      <c r="D13" s="16">
        <f>MK!D25</f>
        <v>5.5</v>
      </c>
      <c r="E13" s="16">
        <f>MK!E25</f>
        <v>0</v>
      </c>
      <c r="F13" s="9">
        <f t="shared" si="2"/>
        <v>8.75</v>
      </c>
      <c r="G13" s="16">
        <f>MK!G25</f>
        <v>6500</v>
      </c>
      <c r="H13" s="16">
        <f t="shared" si="0"/>
        <v>1181.8181818181818</v>
      </c>
      <c r="I13" s="16">
        <f>MK!I25</f>
        <v>28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PB!C25</f>
        <v>3</v>
      </c>
      <c r="D14" s="16">
        <f>PB!D25</f>
        <v>15</v>
      </c>
      <c r="E14" s="16">
        <f>PB!E25</f>
        <v>21.25</v>
      </c>
      <c r="F14" s="9">
        <f t="shared" si="2"/>
        <v>39.25</v>
      </c>
      <c r="G14" s="16">
        <f>PB!G25</f>
        <v>3125</v>
      </c>
      <c r="H14" s="16">
        <f t="shared" si="0"/>
        <v>208.33333333333334</v>
      </c>
      <c r="I14" s="16">
        <f>PB!I25</f>
        <v>140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'BE'!C32</f>
        <v>3</v>
      </c>
      <c r="D15" s="8">
        <f>'BE'!D32</f>
        <v>0</v>
      </c>
      <c r="E15" s="8">
        <f>'BE'!E32</f>
        <v>0</v>
      </c>
      <c r="F15" s="9">
        <f t="shared" si="2"/>
        <v>3</v>
      </c>
      <c r="G15" s="8">
        <f>'BE'!G32</f>
        <v>25000</v>
      </c>
      <c r="H15" s="16" t="e">
        <f t="shared" si="0"/>
        <v>#DIV/0!</v>
      </c>
      <c r="I15" s="8">
        <f>'BE'!I32</f>
        <v>3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TH!C33</f>
        <v>0</v>
      </c>
      <c r="D16" s="17">
        <f>TH!D33</f>
        <v>14</v>
      </c>
      <c r="E16" s="17">
        <f>TH!E33</f>
        <v>2</v>
      </c>
      <c r="F16" s="9">
        <f t="shared" si="2"/>
        <v>16</v>
      </c>
      <c r="G16" s="17">
        <f>TH!G33</f>
        <v>26873</v>
      </c>
      <c r="H16" s="16">
        <f t="shared" si="0"/>
        <v>1919.5</v>
      </c>
      <c r="I16" s="17">
        <f>TH!I33</f>
        <v>30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TG!C25</f>
        <v>9.5</v>
      </c>
      <c r="D17" s="18">
        <f>TG!D25</f>
        <v>5.5</v>
      </c>
      <c r="E17" s="18">
        <f>TG!E25</f>
        <v>1.75</v>
      </c>
      <c r="F17" s="9">
        <f t="shared" si="2"/>
        <v>16.75</v>
      </c>
      <c r="G17" s="18">
        <f>TG!G25</f>
        <v>10900</v>
      </c>
      <c r="H17" s="16">
        <f t="shared" si="0"/>
        <v>1981.8181818181818</v>
      </c>
      <c r="I17" s="18">
        <f>TG!I25</f>
        <v>31</v>
      </c>
      <c r="J17" s="12"/>
    </row>
    <row r="18" spans="1:10" ht="19.5" customHeight="1">
      <c r="A18" s="13"/>
      <c r="B18" s="3" t="s">
        <v>16</v>
      </c>
      <c r="C18" s="14">
        <f>SUM(C8:C17)</f>
        <v>30.75</v>
      </c>
      <c r="D18" s="14">
        <f>SUM(D8:D17)</f>
        <v>69.75</v>
      </c>
      <c r="E18" s="14">
        <f>SUM(E8:E17)</f>
        <v>29</v>
      </c>
      <c r="F18" s="14">
        <f>SUM(F8:F17)</f>
        <v>129.5</v>
      </c>
      <c r="G18" s="14">
        <f>SUM(G8:G17)</f>
        <v>104891</v>
      </c>
      <c r="H18" s="14">
        <f t="shared" si="0"/>
        <v>1503.8136200716847</v>
      </c>
      <c r="I18" s="15">
        <f>SUM(I8:I17)</f>
        <v>501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/>
  <pageMargins left="0.3937007874015748" right="0.7086614173228347" top="0.5905511811023623" bottom="0.7480314960629921" header="0.31496062992125984" footer="0.31496062992125984"/>
  <pageSetup orientation="landscape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2:L18"/>
  <sheetViews>
    <sheetView workbookViewId="0" topLeftCell="A1">
      <selection activeCell="A2" sqref="A2:L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  <col min="12" max="12" width="12.8515625" style="0" customWidth="1"/>
  </cols>
  <sheetData>
    <row r="2" spans="1:12" ht="18">
      <c r="A2" s="370" t="s">
        <v>187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18">
      <c r="A3" s="370" t="str">
        <f>'LL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  <c r="K5" s="380" t="s">
        <v>147</v>
      </c>
      <c r="L5" s="381" t="s">
        <v>148</v>
      </c>
    </row>
    <row r="6" spans="1:12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  <c r="K6" s="380"/>
      <c r="L6" s="381"/>
    </row>
    <row r="7" spans="1:12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  <c r="K7" s="380"/>
      <c r="L7" s="381"/>
    </row>
    <row r="8" spans="1:12" ht="19.5" customHeight="1">
      <c r="A8" s="7">
        <v>1</v>
      </c>
      <c r="B8" s="8" t="s">
        <v>150</v>
      </c>
      <c r="C8" s="9">
        <f>'KS PBS'!C8+'KS PBN'!C8+'KS (PR)'!C8</f>
        <v>1188.75</v>
      </c>
      <c r="D8" s="9">
        <f>'KS PBS'!D8+'KS PBN'!D8+'KS (PR)'!D8</f>
        <v>23054.7</v>
      </c>
      <c r="E8" s="9">
        <f>'KS PBS'!E8+'KS PBN'!E8+'KS (PR)'!E8</f>
        <v>64</v>
      </c>
      <c r="F8" s="9">
        <f>SUM(C8:E8)</f>
        <v>24307.45</v>
      </c>
      <c r="G8" s="9">
        <f>'KS PBS'!G8+'KS PBN'!G8+'KS (PR)'!G8</f>
        <v>346428580</v>
      </c>
      <c r="H8" s="16">
        <f aca="true" t="shared" si="0" ref="H8:H18">G8/D8</f>
        <v>15026.375532971584</v>
      </c>
      <c r="I8" s="9">
        <f>'KS PBS'!I8+'KS PBN'!I8+'KS (PR)'!I8</f>
        <v>3945</v>
      </c>
      <c r="J8" s="10"/>
      <c r="K8" s="19">
        <f aca="true" t="shared" si="1" ref="K8:K17">G8*20%/1000</f>
        <v>69285.716</v>
      </c>
      <c r="L8" s="9">
        <f>G8*4.8%/1000</f>
        <v>16628.57184</v>
      </c>
    </row>
    <row r="9" spans="1:12" ht="19.5" customHeight="1">
      <c r="A9" s="7">
        <f aca="true" t="shared" si="2" ref="A9:A17">A8+1</f>
        <v>2</v>
      </c>
      <c r="B9" s="8" t="s">
        <v>151</v>
      </c>
      <c r="C9" s="8">
        <f>'KS PBS'!C9+'KS PBN'!C9+'KS (PR)'!C9</f>
        <v>2844</v>
      </c>
      <c r="D9" s="8">
        <f>'KS PBS'!D9+'KS PBN'!D9+'KS (PR)'!D9</f>
        <v>23188.62</v>
      </c>
      <c r="E9" s="8">
        <f>'KS PBS'!E9+'KS PBN'!E9+'KS (PR)'!E9</f>
        <v>0</v>
      </c>
      <c r="F9" s="9">
        <f>SUM(C9:E9)</f>
        <v>26032.62</v>
      </c>
      <c r="G9" s="8">
        <f>'KS PBS'!G9+'KS PBN'!G9+'KS (PR)'!G9</f>
        <v>118790200</v>
      </c>
      <c r="H9" s="16">
        <f t="shared" si="0"/>
        <v>5122.780053319258</v>
      </c>
      <c r="I9" s="8">
        <f>'KS PBS'!I9+'KS PBN'!I9+'KS (PR)'!I9</f>
        <v>6820</v>
      </c>
      <c r="J9" s="10"/>
      <c r="K9" s="19">
        <f t="shared" si="1"/>
        <v>23758.04</v>
      </c>
      <c r="L9" s="9">
        <f aca="true" t="shared" si="3" ref="L9:L18">G9*4.8%/1000</f>
        <v>5701.9296</v>
      </c>
    </row>
    <row r="10" spans="1:12" ht="19.5" customHeight="1">
      <c r="A10" s="7">
        <f t="shared" si="2"/>
        <v>3</v>
      </c>
      <c r="B10" s="8" t="s">
        <v>152</v>
      </c>
      <c r="C10" s="17">
        <f>'KS PBS'!C10+'KS PBN'!C10+'KS (PR)'!C10</f>
        <v>5769</v>
      </c>
      <c r="D10" s="17">
        <f>'KS PBS'!D10+'KS PBN'!D10+'KS (PR)'!D10</f>
        <v>11698.43</v>
      </c>
      <c r="E10" s="17">
        <f>'KS PBS'!E10+'KS PBN'!E10+'KS (PR)'!E10</f>
        <v>0</v>
      </c>
      <c r="F10" s="9">
        <f aca="true" t="shared" si="4" ref="F10:F17">SUM(C10:E10)</f>
        <v>17467.43</v>
      </c>
      <c r="G10" s="17">
        <f>'KS PBS'!G10+'KS PBN'!G10+'KS (PR)'!G10</f>
        <v>140383050</v>
      </c>
      <c r="H10" s="16">
        <f t="shared" si="0"/>
        <v>12000.161560140976</v>
      </c>
      <c r="I10" s="17">
        <f>'KS PBS'!I10+'KS PBN'!I10+'KS (PR)'!I10</f>
        <v>4504</v>
      </c>
      <c r="J10" s="10"/>
      <c r="K10" s="19">
        <f t="shared" si="1"/>
        <v>28076.61</v>
      </c>
      <c r="L10" s="9">
        <f t="shared" si="3"/>
        <v>6738.3864</v>
      </c>
    </row>
    <row r="11" spans="1:12" ht="19.5" customHeight="1">
      <c r="A11" s="7">
        <f t="shared" si="2"/>
        <v>4</v>
      </c>
      <c r="B11" s="8" t="s">
        <v>153</v>
      </c>
      <c r="C11" s="16">
        <f>'KS PBS'!C11+'KS PBN'!C11+'KS (PR)'!C11</f>
        <v>634</v>
      </c>
      <c r="D11" s="16">
        <f>'KS PBS'!D11+'KS PBN'!D11+'KS (PR)'!D11</f>
        <v>3083</v>
      </c>
      <c r="E11" s="16">
        <f>'KS PBS'!E11+'KS PBN'!E11+'KS (PR)'!E11</f>
        <v>0</v>
      </c>
      <c r="F11" s="9">
        <f t="shared" si="4"/>
        <v>3717</v>
      </c>
      <c r="G11" s="16">
        <f>'KS PBS'!G11+'KS PBN'!G11+'KS (PR)'!G11</f>
        <v>45777550</v>
      </c>
      <c r="H11" s="16">
        <f t="shared" si="0"/>
        <v>14848.378203048978</v>
      </c>
      <c r="I11" s="16">
        <f>'KS PBS'!I11+'KS PBN'!I11+'KS (PR)'!I11</f>
        <v>572</v>
      </c>
      <c r="J11" s="10"/>
      <c r="K11" s="19">
        <f t="shared" si="1"/>
        <v>9155.51</v>
      </c>
      <c r="L11" s="9">
        <f t="shared" si="3"/>
        <v>2197.3224</v>
      </c>
    </row>
    <row r="12" spans="1:12" ht="19.5" customHeight="1">
      <c r="A12" s="7">
        <f t="shared" si="2"/>
        <v>5</v>
      </c>
      <c r="B12" s="8" t="s">
        <v>154</v>
      </c>
      <c r="C12" s="16">
        <f>'KS PBS'!C12+'KS PBN'!C12+'KS (PR)'!C12</f>
        <v>3134</v>
      </c>
      <c r="D12" s="16">
        <f>'KS PBS'!D12+'KS PBN'!D12+'KS (PR)'!D12</f>
        <v>9123</v>
      </c>
      <c r="E12" s="16">
        <f>'KS PBS'!E12+'KS PBN'!E12+'KS (PR)'!E12</f>
        <v>0</v>
      </c>
      <c r="F12" s="9">
        <f t="shared" si="4"/>
        <v>12257</v>
      </c>
      <c r="G12" s="16">
        <f>'KS PBS'!G12+'KS PBN'!G12+'KS (PR)'!G12</f>
        <v>108015000</v>
      </c>
      <c r="H12" s="16">
        <f t="shared" si="0"/>
        <v>11839.855310753042</v>
      </c>
      <c r="I12" s="16">
        <f>'KS PBS'!I12+'KS PBN'!I12+'KS (PR)'!I12</f>
        <v>981</v>
      </c>
      <c r="J12" s="10"/>
      <c r="K12" s="19">
        <f t="shared" si="1"/>
        <v>21603</v>
      </c>
      <c r="L12" s="9">
        <f t="shared" si="3"/>
        <v>5184.72</v>
      </c>
    </row>
    <row r="13" spans="1:12" ht="19.5" customHeight="1">
      <c r="A13" s="7">
        <f t="shared" si="2"/>
        <v>6</v>
      </c>
      <c r="B13" s="8" t="s">
        <v>155</v>
      </c>
      <c r="C13" s="16">
        <f>'KS PBS'!C13+'KS PBN'!C13+'KS (PR)'!C13</f>
        <v>115</v>
      </c>
      <c r="D13" s="16">
        <f>'KS PBS'!D13+'KS PBN'!D13+'KS (PR)'!D13</f>
        <v>449</v>
      </c>
      <c r="E13" s="16">
        <f>'KS PBS'!E13+'KS PBN'!E13+'KS (PR)'!E13</f>
        <v>0</v>
      </c>
      <c r="F13" s="9">
        <f t="shared" si="4"/>
        <v>564</v>
      </c>
      <c r="G13" s="16">
        <f>'KS PBS'!G13+'KS PBN'!G13+'KS (PR)'!G13</f>
        <v>6347400</v>
      </c>
      <c r="H13" s="16">
        <f t="shared" si="0"/>
        <v>14136.748329621381</v>
      </c>
      <c r="I13" s="16">
        <f>'KS PBS'!I13+'KS PBN'!I13+'KS (PR)'!I13</f>
        <v>632</v>
      </c>
      <c r="J13" s="10"/>
      <c r="K13" s="19">
        <f t="shared" si="1"/>
        <v>1269.48</v>
      </c>
      <c r="L13" s="9">
        <f t="shared" si="3"/>
        <v>304.6752</v>
      </c>
    </row>
    <row r="14" spans="1:12" ht="19.5" customHeight="1">
      <c r="A14" s="7">
        <f t="shared" si="2"/>
        <v>7</v>
      </c>
      <c r="B14" s="8" t="s">
        <v>156</v>
      </c>
      <c r="C14" s="16">
        <f>'KS PBS'!C14+'KS PBN'!C14+'KS (PR)'!C14</f>
        <v>2756</v>
      </c>
      <c r="D14" s="16">
        <f>'KS PBS'!D14+'KS PBN'!D14+'KS (PR)'!D14</f>
        <v>21643.42</v>
      </c>
      <c r="E14" s="16">
        <f>'KS PBS'!E14+'KS PBN'!E14+'KS (PR)'!E14</f>
        <v>3478</v>
      </c>
      <c r="F14" s="9">
        <f t="shared" si="4"/>
        <v>27877.42</v>
      </c>
      <c r="G14" s="16">
        <f>'KS PBS'!G14+'KS PBN'!G14+'KS (PR)'!G14</f>
        <v>178156765</v>
      </c>
      <c r="H14" s="16">
        <f t="shared" si="0"/>
        <v>8231.45163749537</v>
      </c>
      <c r="I14" s="16">
        <f>'KS PBS'!I14+'KS PBN'!I14+'KS (PR)'!I14</f>
        <v>4670</v>
      </c>
      <c r="J14" s="10"/>
      <c r="K14" s="19">
        <f t="shared" si="1"/>
        <v>35631.353</v>
      </c>
      <c r="L14" s="9">
        <f t="shared" si="3"/>
        <v>8551.524720000001</v>
      </c>
    </row>
    <row r="15" spans="1:12" ht="19.5" customHeight="1">
      <c r="A15" s="7">
        <f t="shared" si="2"/>
        <v>8</v>
      </c>
      <c r="B15" s="8" t="s">
        <v>157</v>
      </c>
      <c r="C15" s="8">
        <f>'KS PBS'!C15+'KS PBN'!C15+'KS (PR)'!C15</f>
        <v>7138</v>
      </c>
      <c r="D15" s="8">
        <f>'KS PBS'!D15+'KS PBN'!D15+'KS (PR)'!D15</f>
        <v>46736</v>
      </c>
      <c r="E15" s="8">
        <f>'KS PBS'!E15+'KS PBN'!E15+'KS (PR)'!E15</f>
        <v>28</v>
      </c>
      <c r="F15" s="9">
        <f t="shared" si="4"/>
        <v>53902</v>
      </c>
      <c r="G15" s="8">
        <f>'KS PBS'!G15+'KS PBN'!G15+'KS (PR)'!G15</f>
        <v>592174000</v>
      </c>
      <c r="H15" s="16">
        <f t="shared" si="0"/>
        <v>12670.617939061965</v>
      </c>
      <c r="I15" s="8">
        <f>'KS PBS'!I15+'KS PBN'!I15+'KS (PR)'!I15</f>
        <v>4518</v>
      </c>
      <c r="J15" s="10"/>
      <c r="K15" s="19">
        <f t="shared" si="1"/>
        <v>118434.8</v>
      </c>
      <c r="L15" s="9">
        <f t="shared" si="3"/>
        <v>28424.352</v>
      </c>
    </row>
    <row r="16" spans="1:12" ht="19.5" customHeight="1">
      <c r="A16" s="7">
        <f t="shared" si="2"/>
        <v>9</v>
      </c>
      <c r="B16" s="11" t="s">
        <v>158</v>
      </c>
      <c r="C16" s="17">
        <f>'KS PBS'!C16+'KS PBN'!C16+'KS (PR)'!C16</f>
        <v>1265</v>
      </c>
      <c r="D16" s="17">
        <f>'KS PBS'!D16+'KS PBN'!D16+'KS (PR)'!D16</f>
        <v>6586</v>
      </c>
      <c r="E16" s="17">
        <f>'KS PBS'!E16+'KS PBN'!E16+'KS (PR)'!E16</f>
        <v>12</v>
      </c>
      <c r="F16" s="9">
        <f t="shared" si="4"/>
        <v>7863</v>
      </c>
      <c r="G16" s="17">
        <f>'KS PBS'!G16+'KS PBN'!G16+'KS (PR)'!G16</f>
        <v>75134300</v>
      </c>
      <c r="H16" s="16">
        <f t="shared" si="0"/>
        <v>11408.184026723353</v>
      </c>
      <c r="I16" s="17">
        <f>'KS PBS'!I16+'KS PBN'!I16+'KS (PR)'!I16</f>
        <v>611</v>
      </c>
      <c r="J16" s="10"/>
      <c r="K16" s="19">
        <f t="shared" si="1"/>
        <v>15026.86</v>
      </c>
      <c r="L16" s="9">
        <f t="shared" si="3"/>
        <v>3606.4464</v>
      </c>
    </row>
    <row r="17" spans="1:12" ht="19.5" customHeight="1">
      <c r="A17" s="7">
        <f t="shared" si="2"/>
        <v>10</v>
      </c>
      <c r="B17" s="11" t="s">
        <v>159</v>
      </c>
      <c r="C17" s="18">
        <f>'KS PBS'!C17+'KS PBN'!C17+'KS (PR)'!C17</f>
        <v>634.5</v>
      </c>
      <c r="D17" s="18">
        <f>'KS PBS'!D17+'KS PBN'!D17+'KS (PR)'!D17</f>
        <v>787</v>
      </c>
      <c r="E17" s="18">
        <f>'KS PBS'!E17+'KS PBN'!E17+'KS (PR)'!E17</f>
        <v>168</v>
      </c>
      <c r="F17" s="9">
        <f t="shared" si="4"/>
        <v>1589.5</v>
      </c>
      <c r="G17" s="18">
        <f>'KS PBS'!G17+'KS PBN'!G17+'KS (PR)'!G17</f>
        <v>10860600</v>
      </c>
      <c r="H17" s="16">
        <f t="shared" si="0"/>
        <v>13800</v>
      </c>
      <c r="I17" s="18">
        <f>'KS PBS'!I17+'KS PBN'!I17+'KS (PR)'!I17</f>
        <v>775</v>
      </c>
      <c r="J17" s="12"/>
      <c r="K17" s="19">
        <f t="shared" si="1"/>
        <v>2172.12</v>
      </c>
      <c r="L17" s="9">
        <f t="shared" si="3"/>
        <v>521.3088</v>
      </c>
    </row>
    <row r="18" spans="1:12" ht="19.5" customHeight="1">
      <c r="A18" s="13"/>
      <c r="B18" s="3" t="s">
        <v>16</v>
      </c>
      <c r="C18" s="14">
        <f>SUM(C8:C17)</f>
        <v>25478.25</v>
      </c>
      <c r="D18" s="14">
        <f>SUM(D8:D17)</f>
        <v>146349.16999999998</v>
      </c>
      <c r="E18" s="14">
        <f>SUM(E8:E17)</f>
        <v>3750</v>
      </c>
      <c r="F18" s="14">
        <f>SUM(F8:F17)</f>
        <v>175577.41999999998</v>
      </c>
      <c r="G18" s="14">
        <f>SUM(G8:G17)</f>
        <v>1622067445</v>
      </c>
      <c r="H18" s="14">
        <f t="shared" si="0"/>
        <v>11083.543862940938</v>
      </c>
      <c r="I18" s="15">
        <f>SUM(I8:I17)</f>
        <v>28028</v>
      </c>
      <c r="J18" s="14"/>
      <c r="K18" s="20">
        <f>SUM(K8:K17)</f>
        <v>324413.489</v>
      </c>
      <c r="L18" s="21">
        <f t="shared" si="3"/>
        <v>77859.23736</v>
      </c>
    </row>
  </sheetData>
  <sheetProtection/>
  <mergeCells count="11">
    <mergeCell ref="A2:L2"/>
    <mergeCell ref="A3:L3"/>
    <mergeCell ref="C6:C7"/>
    <mergeCell ref="D6:D7"/>
    <mergeCell ref="E6:E7"/>
    <mergeCell ref="F6:F7"/>
    <mergeCell ref="K5:K7"/>
    <mergeCell ref="L5:L7"/>
    <mergeCell ref="C5:F5"/>
    <mergeCell ref="A5:A7"/>
    <mergeCell ref="B5:B7"/>
  </mergeCells>
  <printOptions horizontalCentered="1"/>
  <pageMargins left="0.1968503937007874" right="0.1968503937007874" top="0.5905511811023623" bottom="0.2362204724409449" header="0.31496062992125984" footer="0.31496062992125984"/>
  <pageSetup orientation="landscape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2:J18"/>
  <sheetViews>
    <sheetView workbookViewId="0" topLeftCell="A1">
      <selection activeCell="A2" sqref="A2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2" spans="1:10" ht="18">
      <c r="A2" s="370" t="s">
        <v>160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'KS KC (Psr)'!A3:J3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'KR PBS'!C8+'KR PBN'!C8+'KR (PR)'!C8</f>
        <v>610</v>
      </c>
      <c r="D8" s="9">
        <f>'KR PBS'!D8+'KR PBN'!D8+'KR (PR)'!D8</f>
        <v>2399</v>
      </c>
      <c r="E8" s="9">
        <f>'KR PBS'!E8+'KR PBN'!E8+'KR (PR)'!E8</f>
        <v>10</v>
      </c>
      <c r="F8" s="9">
        <f>SUM(C8:E8)</f>
        <v>3019</v>
      </c>
      <c r="G8" s="9">
        <f>'KR PBS'!G8+'KR PBN'!G8+'KR (PR)'!G8</f>
        <v>6140000</v>
      </c>
      <c r="H8" s="16">
        <f aca="true" t="shared" si="0" ref="H8:H18">G8/D8</f>
        <v>2559.39974989579</v>
      </c>
      <c r="I8" s="9">
        <f>'KR PBS'!I8+'KR PBN'!I8+'KR (PR)'!I8</f>
        <v>2224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'KR PBS'!C9+'KR PBN'!C9+'KR (PR)'!C9</f>
        <v>1.5</v>
      </c>
      <c r="D9" s="8">
        <f>'KR PBS'!D9+'KR PBN'!D9+'KR (PR)'!D9</f>
        <v>58.75</v>
      </c>
      <c r="E9" s="8">
        <f>'KR PBS'!E9+'KR PBN'!E9+'KR (PR)'!E9</f>
        <v>0</v>
      </c>
      <c r="F9" s="9">
        <f>SUM(C9:E9)</f>
        <v>60.25</v>
      </c>
      <c r="G9" s="8">
        <f>'KR PBS'!G9+'KR PBN'!G9+'KR (PR)'!G9</f>
        <v>11700</v>
      </c>
      <c r="H9" s="16">
        <f t="shared" si="0"/>
        <v>199.14893617021278</v>
      </c>
      <c r="I9" s="8">
        <f>'KR PBS'!I9+'KR PBN'!I9+'KR (PR)'!I9</f>
        <v>98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'KR PBS'!C10+'KR PBN'!C10+'KR (PR)'!C10</f>
        <v>1</v>
      </c>
      <c r="D10" s="17">
        <f>'KR PBS'!D10+'KR PBN'!D10+'KR (PR)'!D10</f>
        <v>8</v>
      </c>
      <c r="E10" s="17">
        <f>'KR PBS'!E10+'KR PBN'!E10+'KR (PR)'!E10</f>
        <v>0</v>
      </c>
      <c r="F10" s="9">
        <f aca="true" t="shared" si="2" ref="F10:F17">SUM(C10:E10)</f>
        <v>9</v>
      </c>
      <c r="G10" s="17">
        <f>'KR PBS'!G10+'KR PBN'!G10+'KR (PR)'!G10</f>
        <v>6400</v>
      </c>
      <c r="H10" s="16">
        <f t="shared" si="0"/>
        <v>800</v>
      </c>
      <c r="I10" s="17">
        <f>'KR PBS'!I10+'KR PBN'!I10+'KR (PR)'!I10</f>
        <v>696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'KR PBS'!C11+'KR PBN'!C11+'KR (PR)'!C11</f>
        <v>404</v>
      </c>
      <c r="D11" s="16">
        <f>'KR PBS'!D11+'KR PBN'!D11+'KR (PR)'!D11</f>
        <v>823</v>
      </c>
      <c r="E11" s="16">
        <f>'KR PBS'!E11+'KR PBN'!E11+'KR (PR)'!E11</f>
        <v>2</v>
      </c>
      <c r="F11" s="9">
        <f t="shared" si="2"/>
        <v>1229</v>
      </c>
      <c r="G11" s="16">
        <f>'KR PBS'!G11+'KR PBN'!G11+'KR (PR)'!G11</f>
        <v>1072500</v>
      </c>
      <c r="H11" s="16">
        <f t="shared" si="0"/>
        <v>1303.1591737545566</v>
      </c>
      <c r="I11" s="16">
        <f>'KR PBS'!I11+'KR PBN'!I11+'KR (PR)'!I11</f>
        <v>596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'KR PBS'!C12+'KR PBN'!C13+'KR (PR)'!C12</f>
        <v>0</v>
      </c>
      <c r="D12" s="16">
        <f>'KR PBS'!D12+'KR PBN'!D13+'KR (PR)'!D12</f>
        <v>10</v>
      </c>
      <c r="E12" s="16">
        <f>'KR PBS'!E12+'KR PBN'!E13+'KR (PR)'!E12</f>
        <v>5</v>
      </c>
      <c r="F12" s="9">
        <f t="shared" si="2"/>
        <v>15</v>
      </c>
      <c r="G12" s="16">
        <f>'KR PBS'!G12+'KR PBN'!G13+'KR (PR)'!G12</f>
        <v>72000</v>
      </c>
      <c r="H12" s="16">
        <f t="shared" si="0"/>
        <v>7200</v>
      </c>
      <c r="I12" s="16">
        <f>'KR PBS'!I12+'KR PBN'!I13+'KR (PR)'!I12</f>
        <v>395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'KR PBS'!C13+'KR PBN'!C13+'KR (PR)'!C13</f>
        <v>4410</v>
      </c>
      <c r="D13" s="16">
        <f>'KR PBS'!D13+'KR PBN'!D13+'KR (PR)'!D13</f>
        <v>901</v>
      </c>
      <c r="E13" s="16">
        <f>'KR PBS'!E13+'KR PBN'!E13+'KR (PR)'!E13</f>
        <v>0</v>
      </c>
      <c r="F13" s="9">
        <f t="shared" si="2"/>
        <v>5311</v>
      </c>
      <c r="G13" s="16">
        <f>'KR PBS'!G13+'KR PBN'!G13+'KR (PR)'!G13</f>
        <v>1125000</v>
      </c>
      <c r="H13" s="16">
        <f t="shared" si="0"/>
        <v>1248.612652608213</v>
      </c>
      <c r="I13" s="16">
        <f>'KR PBS'!I13+'KR PBN'!I13+'KR (PR)'!I13</f>
        <v>1768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'KR PBS'!C14+'KR PBN'!C14+'KR (PR)'!C14</f>
        <v>126</v>
      </c>
      <c r="D14" s="16">
        <f>'KR PBS'!D14+'KR PBN'!D14+'KR (PR)'!D14</f>
        <v>343</v>
      </c>
      <c r="E14" s="16">
        <f>'KR PBS'!E14+'KR PBN'!E14+'KR (PR)'!E14</f>
        <v>221</v>
      </c>
      <c r="F14" s="9">
        <f t="shared" si="2"/>
        <v>690</v>
      </c>
      <c r="G14" s="16">
        <f>'KR PBS'!G14+'KR PBN'!G14+'KR (PR)'!G14</f>
        <v>55118</v>
      </c>
      <c r="H14" s="16">
        <f t="shared" si="0"/>
        <v>160.69387755102042</v>
      </c>
      <c r="I14" s="16">
        <f>'KR PBS'!I14+'KR PBN'!I14+'KR (PR)'!I14</f>
        <v>971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'KR PBS'!C15+'KR PBN'!C15+'KR (PR)'!C15</f>
        <v>5</v>
      </c>
      <c r="D15" s="8">
        <f>'KR PBS'!D15+'KR PBN'!D15+'KR (PR)'!D15</f>
        <v>809</v>
      </c>
      <c r="E15" s="8">
        <f>'KR PBS'!E15+'KR PBN'!E15+'KR (PR)'!E15</f>
        <v>29</v>
      </c>
      <c r="F15" s="9">
        <f t="shared" si="2"/>
        <v>843</v>
      </c>
      <c r="G15" s="8">
        <f>'KR PBS'!G15+'KR PBN'!G15+'KR (PR)'!G15</f>
        <v>569400</v>
      </c>
      <c r="H15" s="16">
        <f t="shared" si="0"/>
        <v>703.831891223733</v>
      </c>
      <c r="I15" s="8">
        <f>'KR PBS'!I15+'KR PBN'!I15+'KR (PR)'!I15</f>
        <v>696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'KR PBS'!C16+'KR PBN'!C16+'KR (PR)'!C16</f>
        <v>30</v>
      </c>
      <c r="D16" s="17">
        <f>'KR PBS'!D16+'KR PBN'!D16+'KR (PR)'!D16</f>
        <v>133</v>
      </c>
      <c r="E16" s="17">
        <f>'KR PBS'!E16+'KR PBN'!E16+'KR (PR)'!E16</f>
        <v>5</v>
      </c>
      <c r="F16" s="9">
        <f t="shared" si="2"/>
        <v>168</v>
      </c>
      <c r="G16" s="17">
        <f>'KR PBS'!G16+'KR PBN'!G16+'KR (PR)'!G16</f>
        <v>122000</v>
      </c>
      <c r="H16" s="16">
        <f t="shared" si="0"/>
        <v>917.2932330827068</v>
      </c>
      <c r="I16" s="17">
        <f>'KR PBS'!I16+'KR PBN'!I16+'KR (PR)'!I16</f>
        <v>90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'KR PBS'!C17+'KR PBN'!C17+'KR (PR)'!C17</f>
        <v>273</v>
      </c>
      <c r="D17" s="18">
        <f>'KR PBS'!D17+'KR PBN'!D17+'KR (PR)'!D17</f>
        <v>40</v>
      </c>
      <c r="E17" s="18">
        <f>'KR PBS'!E17+'KR PBN'!E17+'KR (PR)'!E17</f>
        <v>9</v>
      </c>
      <c r="F17" s="9">
        <f t="shared" si="2"/>
        <v>322</v>
      </c>
      <c r="G17" s="18">
        <f>'KR PBS'!G17+'KR PBN'!G17+'KR (PR)'!G17</f>
        <v>68840</v>
      </c>
      <c r="H17" s="16">
        <f t="shared" si="0"/>
        <v>1721</v>
      </c>
      <c r="I17" s="18">
        <f>'KR PBS'!I17+'KR PBN'!I17+'KR (PR)'!I17</f>
        <v>225</v>
      </c>
      <c r="J17" s="12"/>
    </row>
    <row r="18" spans="1:10" ht="19.5" customHeight="1">
      <c r="A18" s="13"/>
      <c r="B18" s="3" t="s">
        <v>16</v>
      </c>
      <c r="C18" s="14">
        <f>SUM(C8:C17)</f>
        <v>5860.5</v>
      </c>
      <c r="D18" s="14">
        <f>SUM(D8:D17)</f>
        <v>5524.75</v>
      </c>
      <c r="E18" s="14">
        <f>SUM(E8:E17)</f>
        <v>281</v>
      </c>
      <c r="F18" s="14">
        <f>SUM(F8:F17)</f>
        <v>11666.25</v>
      </c>
      <c r="G18" s="14">
        <f>SUM(G8:G17)</f>
        <v>9242958</v>
      </c>
      <c r="H18" s="14">
        <f t="shared" si="0"/>
        <v>1673.0092764378478</v>
      </c>
      <c r="I18" s="15">
        <f>SUM(I8:I17)</f>
        <v>7759</v>
      </c>
      <c r="J18" s="14"/>
    </row>
  </sheetData>
  <sheetProtection/>
  <mergeCells count="9"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5905511811023623" bottom="0.7480314960629921" header="0.31496062992125984" footer="0.31496062992125984"/>
  <pageSetup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2:H18"/>
  <sheetViews>
    <sheetView workbookViewId="0" topLeftCell="A1">
      <selection activeCell="A2" sqref="A2:H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3.8515625" style="0" customWidth="1"/>
  </cols>
  <sheetData>
    <row r="2" spans="1:8" ht="18">
      <c r="A2" s="370" t="s">
        <v>188</v>
      </c>
      <c r="B2" s="370"/>
      <c r="C2" s="370"/>
      <c r="D2" s="370"/>
      <c r="E2" s="370"/>
      <c r="F2" s="370"/>
      <c r="G2" s="370"/>
      <c r="H2" s="370"/>
    </row>
    <row r="3" spans="1:8" ht="18">
      <c r="A3" s="370" t="str">
        <f>'KR KC (Psr)'!A3:J3</f>
        <v>DI KABUPATEN PASER TAHUN 2021</v>
      </c>
      <c r="B3" s="370"/>
      <c r="C3" s="370"/>
      <c r="D3" s="370"/>
      <c r="E3" s="370"/>
      <c r="F3" s="370"/>
      <c r="G3" s="370"/>
      <c r="H3" s="370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8</v>
      </c>
      <c r="H5" s="4"/>
    </row>
    <row r="6" spans="1:8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19</v>
      </c>
      <c r="H6" s="5" t="s">
        <v>149</v>
      </c>
    </row>
    <row r="7" spans="1:8" ht="12.75">
      <c r="A7" s="351"/>
      <c r="B7" s="351"/>
      <c r="C7" s="351"/>
      <c r="D7" s="351"/>
      <c r="E7" s="351"/>
      <c r="F7" s="351"/>
      <c r="G7" s="6" t="s">
        <v>21</v>
      </c>
      <c r="H7" s="6"/>
    </row>
    <row r="8" spans="1:8" ht="19.5" customHeight="1">
      <c r="A8" s="7">
        <v>1</v>
      </c>
      <c r="B8" s="8" t="s">
        <v>150</v>
      </c>
      <c r="C8" s="9">
        <f>'KS KC (Psr)'!C8+'KR KC (Psr)'!C8+'KD (PR)'!C8+'KP (PR)'!C8+'LD (PR) '!C8+'KK (PR)'!C8+'LL (PR)'!C8</f>
        <v>1802.75</v>
      </c>
      <c r="D8" s="9">
        <f>'KS KC (Psr)'!D8+'KR KC (Psr)'!D8+'KD (PR)'!D8+'KP (PR)'!D8+'LD (PR) '!D8+'KK (PR)'!D8+'LL (PR)'!D8</f>
        <v>26097.45</v>
      </c>
      <c r="E8" s="9">
        <f>'KS KC (Psr)'!E8+'KR KC (Psr)'!E8+'KD (PR)'!E8+'KP (PR)'!E8+'LD (PR) '!E8+'KK (PR)'!E8+'LL (PR)'!E8</f>
        <v>294.5</v>
      </c>
      <c r="F8" s="9">
        <f>SUM(C8:E8)</f>
        <v>28194.7</v>
      </c>
      <c r="G8" s="9">
        <f>'KS KC (Psr)'!I8+'KR KC (Psr)'!I8+'KD (PR)'!I8+'KP (PR)'!I8+'LD (PR) '!I8+'KK (PR)'!I8+'LL (PR)'!I8</f>
        <v>7541</v>
      </c>
      <c r="H8" s="10"/>
    </row>
    <row r="9" spans="1:8" ht="19.5" customHeight="1">
      <c r="A9" s="7">
        <f aca="true" t="shared" si="0" ref="A9:A17">A8+1</f>
        <v>2</v>
      </c>
      <c r="B9" s="8" t="s">
        <v>151</v>
      </c>
      <c r="C9" s="9">
        <f>'KS KC (Psr)'!C9+'KR KC (Psr)'!C9+'KD (PR)'!C9+'KP (PR)'!C9+'LD (PR) '!C9+'KK (PR)'!C9+'LL (PR)'!C9</f>
        <v>2855.5</v>
      </c>
      <c r="D9" s="9">
        <f>'KS KC (Psr)'!D9+'KR KC (Psr)'!D9+'KD (PR)'!D9+'KP (PR)'!D9+'LD (PR) '!D9+'KK (PR)'!D9+'LL (PR)'!D9</f>
        <v>23288.62</v>
      </c>
      <c r="E9" s="9">
        <f>'KS KC (Psr)'!E9+'KR KC (Psr)'!E9+'KD (PR)'!E9+'KP (PR)'!E9+'LD (PR) '!E9+'KK (PR)'!E9+'LL (PR)'!E9</f>
        <v>0</v>
      </c>
      <c r="F9" s="9">
        <f>SUM(C9:E9)</f>
        <v>26144.12</v>
      </c>
      <c r="G9" s="9">
        <f>'KS KC (Psr)'!I9+'KR KC (Psr)'!I9+'KD (PR)'!I9+'KP (PR)'!I9+'LD (PR) '!I9+'KK (PR)'!I9+'LL (PR)'!I9</f>
        <v>10576</v>
      </c>
      <c r="H9" s="10"/>
    </row>
    <row r="10" spans="1:8" ht="19.5" customHeight="1">
      <c r="A10" s="7">
        <f t="shared" si="0"/>
        <v>3</v>
      </c>
      <c r="B10" s="8" t="s">
        <v>152</v>
      </c>
      <c r="C10" s="9">
        <f>'KS KC (Psr)'!C10+'KR KC (Psr)'!C10+'KD (PR)'!C10+'KP (PR)'!C10+'LD (PR) '!C10+'KK (PR)'!C10+'LL (PR)'!C10</f>
        <v>5772</v>
      </c>
      <c r="D10" s="9">
        <f>'KS KC (Psr)'!D10+'KR KC (Psr)'!D10+'KD (PR)'!D10+'KP (PR)'!D10+'LD (PR) '!D10+'KK (PR)'!D10+'LL (PR)'!D10</f>
        <v>11713.93</v>
      </c>
      <c r="E10" s="9">
        <f>'KS KC (Psr)'!E10+'KR KC (Psr)'!E10+'KD (PR)'!E10+'KP (PR)'!E10+'LD (PR) '!E10+'KK (PR)'!E10+'LL (PR)'!E10</f>
        <v>0</v>
      </c>
      <c r="F10" s="9">
        <f aca="true" t="shared" si="1" ref="F10:F17">SUM(C10:E10)</f>
        <v>17485.93</v>
      </c>
      <c r="G10" s="9">
        <f>'KS KC (Psr)'!I10+'KR KC (Psr)'!I10+'KD (PR)'!I10+'KP (PR)'!I10+'LD (PR) '!I10+'KK (PR)'!I10+'LL (PR)'!I10</f>
        <v>5675</v>
      </c>
      <c r="H10" s="10"/>
    </row>
    <row r="11" spans="1:8" ht="19.5" customHeight="1">
      <c r="A11" s="7">
        <f t="shared" si="0"/>
        <v>4</v>
      </c>
      <c r="B11" s="8" t="s">
        <v>153</v>
      </c>
      <c r="C11" s="9">
        <f>'KS KC (Psr)'!C11+'KR KC (Psr)'!C11+'KD (PR)'!C11+'KP (PR)'!C11+'LD (PR) '!C11+'KK (PR)'!C11+'LL (PR)'!C11</f>
        <v>1045</v>
      </c>
      <c r="D11" s="9">
        <f>'KS KC (Psr)'!D11+'KR KC (Psr)'!D11+'KD (PR)'!D11+'KP (PR)'!D11+'LD (PR) '!D11+'KK (PR)'!D11+'LL (PR)'!D11</f>
        <v>4009</v>
      </c>
      <c r="E11" s="9">
        <f>'KS KC (Psr)'!E11+'KR KC (Psr)'!E11+'KD (PR)'!E11+'KP (PR)'!E11+'LD (PR) '!E11+'KK (PR)'!E11+'LL (PR)'!E11</f>
        <v>28</v>
      </c>
      <c r="F11" s="9">
        <f t="shared" si="1"/>
        <v>5082</v>
      </c>
      <c r="G11" s="9">
        <f>'KS KC (Psr)'!I11+'KR KC (Psr)'!I11+'KD (PR)'!I11+'KP (PR)'!I11+'LD (PR) '!I11+'KK (PR)'!I11+'LL (PR)'!I11</f>
        <v>1314</v>
      </c>
      <c r="H11" s="10"/>
    </row>
    <row r="12" spans="1:8" ht="19.5" customHeight="1">
      <c r="A12" s="7">
        <f t="shared" si="0"/>
        <v>5</v>
      </c>
      <c r="B12" s="8" t="s">
        <v>154</v>
      </c>
      <c r="C12" s="9">
        <f>'KS KC (Psr)'!C12+'KR KC (Psr)'!C12+'KD (PR)'!C12+'KP (PR)'!C12+'LD (PR) '!C12+'KK (PR)'!C12+'LL (PR)'!C12</f>
        <v>3141.5</v>
      </c>
      <c r="D12" s="9">
        <f>'KS KC (Psr)'!D12+'KR KC (Psr)'!D12+'KD (PR)'!D12+'KP (PR)'!D12+'LD (PR) '!D12+'KK (PR)'!D12+'LL (PR)'!D12</f>
        <v>9146.25</v>
      </c>
      <c r="E12" s="9">
        <f>'KS KC (Psr)'!E12+'KR KC (Psr)'!E12+'KD (PR)'!E12+'KP (PR)'!E12+'LD (PR) '!E12+'KK (PR)'!E12+'LL (PR)'!E12</f>
        <v>14.25</v>
      </c>
      <c r="F12" s="9">
        <f t="shared" si="1"/>
        <v>12302</v>
      </c>
      <c r="G12" s="9">
        <f>'KS KC (Psr)'!I12+'KR KC (Psr)'!I12+'KD (PR)'!I12+'KP (PR)'!I12+'LD (PR) '!I12+'KK (PR)'!I12+'LL (PR)'!I12</f>
        <v>7076</v>
      </c>
      <c r="H12" s="10"/>
    </row>
    <row r="13" spans="1:8" ht="19.5" customHeight="1">
      <c r="A13" s="7">
        <f t="shared" si="0"/>
        <v>6</v>
      </c>
      <c r="B13" s="8" t="s">
        <v>155</v>
      </c>
      <c r="C13" s="9">
        <f>'KS KC (Psr)'!C13+'KR KC (Psr)'!C13+'KD (PR)'!C13+'KP (PR)'!C13+'LD (PR) '!C13+'KK (PR)'!C13+'LL (PR)'!C13</f>
        <v>4545.25</v>
      </c>
      <c r="D13" s="9">
        <f>'KS KC (Psr)'!D13+'KR KC (Psr)'!D13+'KD (PR)'!D13+'KP (PR)'!D13+'LD (PR) '!D13+'KK (PR)'!D13+'LL (PR)'!D13</f>
        <v>1465.5</v>
      </c>
      <c r="E13" s="9">
        <f>'KS KC (Psr)'!E13+'KR KC (Psr)'!E13+'KD (PR)'!E13+'KP (PR)'!E13+'LD (PR) '!E13+'KK (PR)'!E13+'LL (PR)'!E13</f>
        <v>2</v>
      </c>
      <c r="F13" s="9">
        <f t="shared" si="1"/>
        <v>6012.75</v>
      </c>
      <c r="G13" s="9">
        <f>'KS KC (Psr)'!I13+'KR KC (Psr)'!I13+'KD (PR)'!I13+'KP (PR)'!I13+'LD (PR) '!I13+'KK (PR)'!I13+'LL (PR)'!I13</f>
        <v>2911</v>
      </c>
      <c r="H13" s="10"/>
    </row>
    <row r="14" spans="1:8" ht="19.5" customHeight="1">
      <c r="A14" s="7">
        <f t="shared" si="0"/>
        <v>7</v>
      </c>
      <c r="B14" s="8" t="s">
        <v>156</v>
      </c>
      <c r="C14" s="9">
        <f>'KS KC (Psr)'!C14+'KR KC (Psr)'!C14+'KD (PR)'!C14+'KP (PR)'!C14+'LD (PR) '!C14+'KK (PR)'!C14+'LL (PR)'!C14</f>
        <v>2894.25</v>
      </c>
      <c r="D14" s="9">
        <f>'KS KC (Psr)'!D14+'KR KC (Psr)'!D14+'KD (PR)'!D14+'KP (PR)'!D14+'LD (PR) '!D14+'KK (PR)'!D14+'LL (PR)'!D14</f>
        <v>22089.17</v>
      </c>
      <c r="E14" s="9">
        <f>'KS KC (Psr)'!E14+'KR KC (Psr)'!E14+'KD (PR)'!E14+'KP (PR)'!E14+'LD (PR) '!E14+'KK (PR)'!E14+'LL (PR)'!E14</f>
        <v>3776.5</v>
      </c>
      <c r="F14" s="9">
        <f t="shared" si="1"/>
        <v>28759.92</v>
      </c>
      <c r="G14" s="9">
        <f>'KS KC (Psr)'!I14+'KR KC (Psr)'!I14+'KD (PR)'!I14+'KP (PR)'!I14+'LD (PR) '!I14+'KK (PR)'!I14+'LL (PR)'!I14</f>
        <v>6037</v>
      </c>
      <c r="H14" s="10"/>
    </row>
    <row r="15" spans="1:8" ht="19.5" customHeight="1">
      <c r="A15" s="7">
        <f t="shared" si="0"/>
        <v>8</v>
      </c>
      <c r="B15" s="8" t="s">
        <v>157</v>
      </c>
      <c r="C15" s="9">
        <f>'KS KC (Psr)'!C15+'KR KC (Psr)'!C15+'KD (PR)'!C15+'KP (PR)'!C15+'LD (PR) '!C15+'KK (PR)'!C15+'LL (PR)'!C15</f>
        <v>7168</v>
      </c>
      <c r="D15" s="9">
        <f>'KS KC (Psr)'!D15+'KR KC (Psr)'!D15+'KD (PR)'!D15+'KP (PR)'!D15+'LD (PR) '!D15+'KK (PR)'!D15+'LL (PR)'!D15</f>
        <v>47794</v>
      </c>
      <c r="E15" s="9">
        <f>'KS KC (Psr)'!E15+'KR KC (Psr)'!E15+'KD (PR)'!E15+'KP (PR)'!E15+'LD (PR) '!E15+'KK (PR)'!E15+'LL (PR)'!E15</f>
        <v>219</v>
      </c>
      <c r="F15" s="9">
        <f t="shared" si="1"/>
        <v>55181</v>
      </c>
      <c r="G15" s="9">
        <f>'KS KC (Psr)'!I15+'KR KC (Psr)'!I15+'KD (PR)'!I15+'KP (PR)'!I15+'LD (PR) '!I15+'KK (PR)'!I15+'LL (PR)'!I15</f>
        <v>5674</v>
      </c>
      <c r="H15" s="10"/>
    </row>
    <row r="16" spans="1:8" ht="19.5" customHeight="1">
      <c r="A16" s="7">
        <f t="shared" si="0"/>
        <v>9</v>
      </c>
      <c r="B16" s="11" t="s">
        <v>158</v>
      </c>
      <c r="C16" s="9">
        <f>'KS KC (Psr)'!C16+'KR KC (Psr)'!C16+'KD (PR)'!C16+'KP (PR)'!C16+'LD (PR) '!C16+'KK (PR)'!C16+'LL (PR)'!C16</f>
        <v>1295</v>
      </c>
      <c r="D16" s="9">
        <f>'KS KC (Psr)'!D16+'KR KC (Psr)'!D16+'KD (PR)'!D16+'KP (PR)'!D16+'LD (PR) '!D16+'KK (PR)'!D16+'LL (PR)'!D16</f>
        <v>6976</v>
      </c>
      <c r="E16" s="9">
        <f>'KS KC (Psr)'!E16+'KR KC (Psr)'!E16+'KD (PR)'!E16+'KP (PR)'!E16+'LD (PR) '!E16+'KK (PR)'!E16+'LL (PR)'!E16</f>
        <v>57</v>
      </c>
      <c r="F16" s="9">
        <f t="shared" si="1"/>
        <v>8328</v>
      </c>
      <c r="G16" s="9">
        <f>'KS KC (Psr)'!I16+'KR KC (Psr)'!I16+'KD (PR)'!I16+'KP (PR)'!I16+'LD (PR) '!I16+'KK (PR)'!I16+'LL (PR)'!I16</f>
        <v>1231</v>
      </c>
      <c r="H16" s="10"/>
    </row>
    <row r="17" spans="1:8" ht="19.5" customHeight="1">
      <c r="A17" s="7">
        <f t="shared" si="0"/>
        <v>10</v>
      </c>
      <c r="B17" s="11" t="s">
        <v>159</v>
      </c>
      <c r="C17" s="9">
        <f>'KS KC (Psr)'!C17+'KR KC (Psr)'!C17+'KD (PR)'!C17+'KP (PR)'!C17+'LD (PR) '!C17+'KK (PR)'!C17+'LL (PR)'!C17</f>
        <v>963.5</v>
      </c>
      <c r="D17" s="9">
        <f>'KS KC (Psr)'!D17+'KR KC (Psr)'!D17+'KD (PR)'!D17+'KP (PR)'!D17+'LD (PR) '!D17+'KK (PR)'!D17+'LL (PR)'!D17</f>
        <v>1484</v>
      </c>
      <c r="E17" s="9">
        <f>'KS KC (Psr)'!E17+'KR KC (Psr)'!E17+'KD (PR)'!E17+'KP (PR)'!E17+'LD (PR) '!E17+'KK (PR)'!E17+'LL (PR)'!E17</f>
        <v>278.75</v>
      </c>
      <c r="F17" s="9">
        <f t="shared" si="1"/>
        <v>2726.25</v>
      </c>
      <c r="G17" s="9">
        <f>'KS KC (Psr)'!I17+'KR KC (Psr)'!I17+'KD (PR)'!I17+'KP (PR)'!I17+'LD (PR) '!I17+'KK (PR)'!I17+'LL (PR)'!I17</f>
        <v>3564</v>
      </c>
      <c r="H17" s="12"/>
    </row>
    <row r="18" spans="1:8" ht="19.5" customHeight="1">
      <c r="A18" s="13"/>
      <c r="B18" s="3" t="s">
        <v>16</v>
      </c>
      <c r="C18" s="14">
        <f>SUM(C8:C17)</f>
        <v>31482.75</v>
      </c>
      <c r="D18" s="14">
        <f>SUM(D8:D17)</f>
        <v>154063.91999999998</v>
      </c>
      <c r="E18" s="14">
        <f>SUM(E8:E17)</f>
        <v>4670</v>
      </c>
      <c r="F18" s="14">
        <f>SUM(F8:F17)</f>
        <v>190216.66999999998</v>
      </c>
      <c r="G18" s="15">
        <f>SUM(G8:G17)</f>
        <v>51599</v>
      </c>
      <c r="H18" s="14"/>
    </row>
  </sheetData>
  <sheetProtection/>
  <mergeCells count="9">
    <mergeCell ref="A2:H2"/>
    <mergeCell ref="A3:H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5905511811023623" bottom="0.7480314960629921" header="0.31496062992125984" footer="0.31496062992125984"/>
  <pageSetup orientation="landscape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Z37"/>
  <sheetViews>
    <sheetView view="pageBreakPreview" zoomScale="90" zoomScaleSheetLayoutView="90" workbookViewId="0" topLeftCell="A1">
      <selection activeCell="A3" sqref="A3:K3"/>
    </sheetView>
  </sheetViews>
  <sheetFormatPr defaultColWidth="9.140625" defaultRowHeight="12.75"/>
  <cols>
    <col min="1" max="1" width="4.8515625" style="139" customWidth="1"/>
    <col min="2" max="2" width="31.7109375" style="139" customWidth="1"/>
    <col min="3" max="3" width="11.28125" style="139" customWidth="1"/>
    <col min="4" max="4" width="10.28125" style="139" customWidth="1"/>
    <col min="5" max="5" width="9.8515625" style="139" customWidth="1"/>
    <col min="6" max="6" width="10.28125" style="139" customWidth="1"/>
    <col min="7" max="7" width="15.140625" style="139" customWidth="1"/>
    <col min="8" max="8" width="14.00390625" style="139" customWidth="1"/>
    <col min="9" max="9" width="10.28125" style="139" customWidth="1"/>
    <col min="10" max="10" width="11.421875" style="139" customWidth="1"/>
    <col min="11" max="11" width="14.7109375" style="139" customWidth="1"/>
    <col min="12" max="12" width="10.28125" style="139" bestFit="1" customWidth="1"/>
    <col min="13" max="16" width="10.28125" style="139" customWidth="1"/>
    <col min="17" max="17" width="14.7109375" style="139" customWidth="1"/>
    <col min="18" max="18" width="15.140625" style="139" customWidth="1"/>
    <col min="19" max="19" width="16.7109375" style="139" customWidth="1"/>
    <col min="20" max="20" width="12.57421875" style="139" customWidth="1"/>
    <col min="21" max="21" width="17.00390625" style="139" customWidth="1"/>
    <col min="22" max="22" width="7.7109375" style="139" customWidth="1"/>
    <col min="23" max="23" width="11.57421875" style="139" customWidth="1"/>
    <col min="24" max="24" width="11.7109375" style="139" customWidth="1"/>
    <col min="25" max="25" width="9.140625" style="139" customWidth="1"/>
    <col min="26" max="26" width="15.00390625" style="139" bestFit="1" customWidth="1"/>
    <col min="27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KU!A3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69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57" t="s">
        <v>6</v>
      </c>
      <c r="H6" s="218" t="s">
        <v>7</v>
      </c>
      <c r="I6" s="218" t="s">
        <v>8</v>
      </c>
      <c r="J6" s="218" t="s">
        <v>7</v>
      </c>
      <c r="K6" s="346" t="s">
        <v>54</v>
      </c>
    </row>
    <row r="7" spans="1:21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58" t="s">
        <v>17</v>
      </c>
      <c r="H7" s="219" t="s">
        <v>18</v>
      </c>
      <c r="I7" s="219" t="s">
        <v>19</v>
      </c>
      <c r="J7" s="219" t="s">
        <v>20</v>
      </c>
      <c r="K7" s="347"/>
      <c r="S7" s="348" t="s">
        <v>10</v>
      </c>
      <c r="T7" s="348" t="s">
        <v>11</v>
      </c>
      <c r="U7" s="348" t="s">
        <v>12</v>
      </c>
    </row>
    <row r="8" spans="1:21" ht="12.75">
      <c r="A8" s="335"/>
      <c r="B8" s="335"/>
      <c r="C8" s="335"/>
      <c r="D8" s="335"/>
      <c r="E8" s="335"/>
      <c r="F8" s="337"/>
      <c r="G8" s="159"/>
      <c r="H8" s="220" t="s">
        <v>17</v>
      </c>
      <c r="I8" s="220" t="s">
        <v>21</v>
      </c>
      <c r="J8" s="220" t="s">
        <v>22</v>
      </c>
      <c r="K8" s="347"/>
      <c r="M8" s="193" t="s">
        <v>70</v>
      </c>
      <c r="N8" s="193" t="s">
        <v>71</v>
      </c>
      <c r="O8" s="193" t="s">
        <v>72</v>
      </c>
      <c r="P8" s="193" t="s">
        <v>23</v>
      </c>
      <c r="Q8" s="193"/>
      <c r="S8" s="348"/>
      <c r="T8" s="348"/>
      <c r="U8" s="348"/>
    </row>
    <row r="9" spans="1:26" ht="19.5" customHeight="1">
      <c r="A9" s="145">
        <v>1</v>
      </c>
      <c r="B9" s="146" t="s">
        <v>24</v>
      </c>
      <c r="C9" s="183">
        <v>2805</v>
      </c>
      <c r="D9" s="148">
        <v>16068</v>
      </c>
      <c r="E9" s="148">
        <v>0</v>
      </c>
      <c r="F9" s="148">
        <f aca="true" t="shared" si="0" ref="F9:F14">SUM(C9:E9)</f>
        <v>18873</v>
      </c>
      <c r="G9" s="149">
        <v>19497600</v>
      </c>
      <c r="H9" s="149">
        <v>1200</v>
      </c>
      <c r="I9" s="234">
        <v>6820</v>
      </c>
      <c r="J9" s="8">
        <v>2750</v>
      </c>
      <c r="K9" s="235" t="s">
        <v>25</v>
      </c>
      <c r="M9" s="226">
        <v>10</v>
      </c>
      <c r="N9" s="226">
        <v>172</v>
      </c>
      <c r="O9" s="226">
        <v>359</v>
      </c>
      <c r="P9" s="226">
        <v>39</v>
      </c>
      <c r="Q9" s="226" t="s">
        <v>73</v>
      </c>
      <c r="R9" s="123">
        <v>7024.038801954259</v>
      </c>
      <c r="S9" s="8">
        <v>14123</v>
      </c>
      <c r="T9" s="123">
        <v>6900</v>
      </c>
      <c r="U9" s="175">
        <f>T9*S9</f>
        <v>97448700</v>
      </c>
      <c r="W9" s="139">
        <v>10654</v>
      </c>
      <c r="X9" s="139">
        <v>6800</v>
      </c>
      <c r="Y9" s="139">
        <f>X9*W9</f>
        <v>72447200</v>
      </c>
      <c r="Z9" s="180">
        <f aca="true" t="shared" si="1" ref="Z9:Z22">Y9+G9</f>
        <v>91944800</v>
      </c>
    </row>
    <row r="10" spans="1:26" ht="19.5" customHeight="1">
      <c r="A10" s="145">
        <v>2</v>
      </c>
      <c r="B10" s="146" t="s">
        <v>26</v>
      </c>
      <c r="C10" s="148">
        <v>1.5</v>
      </c>
      <c r="D10" s="148">
        <v>58.75</v>
      </c>
      <c r="E10" s="148">
        <v>0</v>
      </c>
      <c r="F10" s="148">
        <f t="shared" si="0"/>
        <v>60.25</v>
      </c>
      <c r="G10" s="149">
        <v>11700</v>
      </c>
      <c r="H10" s="148">
        <v>2500</v>
      </c>
      <c r="I10" s="150">
        <v>98</v>
      </c>
      <c r="J10" s="8">
        <v>9000</v>
      </c>
      <c r="K10" s="146" t="s">
        <v>55</v>
      </c>
      <c r="R10" s="169">
        <v>625</v>
      </c>
      <c r="S10" s="123">
        <v>400</v>
      </c>
      <c r="T10" s="237">
        <v>620</v>
      </c>
      <c r="U10" s="175">
        <f>T10*S10</f>
        <v>248000</v>
      </c>
      <c r="W10" s="139">
        <v>68</v>
      </c>
      <c r="X10" s="139">
        <v>640</v>
      </c>
      <c r="Y10" s="139">
        <f aca="true" t="shared" si="2" ref="Y10:Y22">X10*W10</f>
        <v>43520</v>
      </c>
      <c r="Z10" s="180">
        <f t="shared" si="1"/>
        <v>55220</v>
      </c>
    </row>
    <row r="11" spans="1:26" ht="19.5" customHeight="1">
      <c r="A11" s="145">
        <v>3</v>
      </c>
      <c r="B11" s="146" t="s">
        <v>28</v>
      </c>
      <c r="C11" s="148">
        <v>0</v>
      </c>
      <c r="D11" s="148">
        <v>34</v>
      </c>
      <c r="E11" s="148">
        <v>0</v>
      </c>
      <c r="F11" s="148">
        <f t="shared" si="0"/>
        <v>34</v>
      </c>
      <c r="G11" s="149">
        <v>90000</v>
      </c>
      <c r="H11" s="148">
        <f>+G11/D11</f>
        <v>2647.0588235294117</v>
      </c>
      <c r="I11" s="150">
        <v>3522</v>
      </c>
      <c r="J11" s="8"/>
      <c r="K11" s="146" t="s">
        <v>29</v>
      </c>
      <c r="L11" s="180">
        <f>L12*D12</f>
        <v>563.75</v>
      </c>
      <c r="M11" s="180"/>
      <c r="N11" s="180"/>
      <c r="O11" s="180"/>
      <c r="P11" s="180"/>
      <c r="Q11" s="180"/>
      <c r="R11" s="170">
        <v>1004</v>
      </c>
      <c r="S11" s="202"/>
      <c r="T11" s="176"/>
      <c r="U11" s="202"/>
      <c r="W11" s="139">
        <v>50</v>
      </c>
      <c r="X11" s="139">
        <v>900</v>
      </c>
      <c r="Y11" s="139">
        <f t="shared" si="2"/>
        <v>45000</v>
      </c>
      <c r="Z11" s="180">
        <f t="shared" si="1"/>
        <v>135000</v>
      </c>
    </row>
    <row r="12" spans="1:26" ht="19.5" customHeight="1">
      <c r="A12" s="145">
        <v>4</v>
      </c>
      <c r="B12" s="146" t="s">
        <v>31</v>
      </c>
      <c r="C12" s="148">
        <v>0</v>
      </c>
      <c r="D12" s="148">
        <v>2.75</v>
      </c>
      <c r="E12" s="148">
        <v>0</v>
      </c>
      <c r="F12" s="148">
        <f t="shared" si="0"/>
        <v>2.75</v>
      </c>
      <c r="G12" s="149">
        <v>10499.5</v>
      </c>
      <c r="H12" s="148">
        <f>+G12/D12</f>
        <v>3818</v>
      </c>
      <c r="I12" s="150">
        <v>94</v>
      </c>
      <c r="J12" s="8"/>
      <c r="K12" s="236" t="s">
        <v>32</v>
      </c>
      <c r="L12" s="139">
        <v>205</v>
      </c>
      <c r="R12" s="238">
        <v>225.6637168141593</v>
      </c>
      <c r="S12" s="239"/>
      <c r="T12" s="177"/>
      <c r="U12" s="239"/>
      <c r="W12" s="139">
        <v>35</v>
      </c>
      <c r="X12" s="139">
        <v>165</v>
      </c>
      <c r="Y12" s="139">
        <f t="shared" si="2"/>
        <v>5775</v>
      </c>
      <c r="Z12" s="180">
        <f t="shared" si="1"/>
        <v>16274.5</v>
      </c>
    </row>
    <row r="13" spans="1:26" ht="19.5" customHeight="1">
      <c r="A13" s="145">
        <v>5</v>
      </c>
      <c r="B13" s="146" t="s">
        <v>33</v>
      </c>
      <c r="C13" s="148">
        <v>10</v>
      </c>
      <c r="D13" s="148">
        <v>1.5</v>
      </c>
      <c r="E13" s="148">
        <v>0</v>
      </c>
      <c r="F13" s="148">
        <f t="shared" si="0"/>
        <v>11.5</v>
      </c>
      <c r="G13" s="149">
        <v>1200</v>
      </c>
      <c r="H13" s="148">
        <f>+G13/D13</f>
        <v>800</v>
      </c>
      <c r="I13" s="150">
        <v>19</v>
      </c>
      <c r="J13" s="8"/>
      <c r="K13" s="236" t="s">
        <v>32</v>
      </c>
      <c r="R13" s="238">
        <v>238.33333333333334</v>
      </c>
      <c r="S13" s="202"/>
      <c r="T13" s="177"/>
      <c r="U13" s="239"/>
      <c r="W13" s="139">
        <v>6</v>
      </c>
      <c r="X13" s="139">
        <v>105</v>
      </c>
      <c r="Y13" s="139">
        <f t="shared" si="2"/>
        <v>630</v>
      </c>
      <c r="Z13" s="180">
        <f t="shared" si="1"/>
        <v>1830</v>
      </c>
    </row>
    <row r="14" spans="1:26" ht="19.5" customHeight="1">
      <c r="A14" s="145">
        <v>6</v>
      </c>
      <c r="B14" s="146" t="s">
        <v>34</v>
      </c>
      <c r="C14" s="148">
        <v>0</v>
      </c>
      <c r="D14" s="148">
        <v>0</v>
      </c>
      <c r="E14" s="148">
        <v>0</v>
      </c>
      <c r="F14" s="148">
        <f t="shared" si="0"/>
        <v>0</v>
      </c>
      <c r="G14" s="149">
        <v>0</v>
      </c>
      <c r="H14" s="148">
        <v>0</v>
      </c>
      <c r="I14" s="150">
        <v>0</v>
      </c>
      <c r="J14" s="8"/>
      <c r="K14" s="236" t="s">
        <v>74</v>
      </c>
      <c r="R14" s="238">
        <v>125</v>
      </c>
      <c r="S14" s="202">
        <v>7015</v>
      </c>
      <c r="T14" s="177"/>
      <c r="U14" s="202"/>
      <c r="W14" s="139">
        <v>20</v>
      </c>
      <c r="X14" s="139">
        <v>200</v>
      </c>
      <c r="Y14" s="139">
        <f t="shared" si="2"/>
        <v>4000</v>
      </c>
      <c r="Z14" s="180">
        <f t="shared" si="1"/>
        <v>4000</v>
      </c>
    </row>
    <row r="15" spans="1:26" ht="19.5" customHeight="1">
      <c r="A15" s="145">
        <v>7</v>
      </c>
      <c r="B15" s="146" t="s">
        <v>35</v>
      </c>
      <c r="C15" s="8">
        <v>0</v>
      </c>
      <c r="D15" s="8">
        <v>0</v>
      </c>
      <c r="E15" s="8">
        <v>0</v>
      </c>
      <c r="F15" s="148">
        <f aca="true" t="shared" si="3" ref="F15:F22">SUM(C15:E15)</f>
        <v>0</v>
      </c>
      <c r="G15" s="30">
        <v>0</v>
      </c>
      <c r="H15" s="16">
        <v>0</v>
      </c>
      <c r="I15" s="16">
        <v>0</v>
      </c>
      <c r="J15" s="8"/>
      <c r="K15" s="236"/>
      <c r="R15" s="238"/>
      <c r="S15" s="239">
        <f>D9*S14</f>
        <v>112717020</v>
      </c>
      <c r="T15" s="177"/>
      <c r="U15" s="202"/>
      <c r="Y15" s="139">
        <f t="shared" si="2"/>
        <v>0</v>
      </c>
      <c r="Z15" s="180">
        <f t="shared" si="1"/>
        <v>0</v>
      </c>
    </row>
    <row r="16" spans="1:26" ht="19.5" customHeight="1">
      <c r="A16" s="145">
        <v>8</v>
      </c>
      <c r="B16" s="146" t="s">
        <v>36</v>
      </c>
      <c r="C16" s="16">
        <v>0</v>
      </c>
      <c r="D16" s="8">
        <v>1</v>
      </c>
      <c r="E16" s="16">
        <v>0</v>
      </c>
      <c r="F16" s="16">
        <f t="shared" si="3"/>
        <v>1</v>
      </c>
      <c r="G16" s="30">
        <v>0</v>
      </c>
      <c r="H16" s="16">
        <v>0</v>
      </c>
      <c r="I16" s="16">
        <v>3</v>
      </c>
      <c r="J16" s="8"/>
      <c r="K16" s="8"/>
      <c r="R16" s="240">
        <v>2000</v>
      </c>
      <c r="S16" s="241">
        <v>74684540</v>
      </c>
      <c r="T16" s="177"/>
      <c r="U16" s="202"/>
      <c r="W16" s="139">
        <v>0</v>
      </c>
      <c r="X16" s="139" t="e">
        <v>#DIV/0!</v>
      </c>
      <c r="Y16" s="139" t="e">
        <f t="shared" si="2"/>
        <v>#DIV/0!</v>
      </c>
      <c r="Z16" s="180" t="e">
        <f t="shared" si="1"/>
        <v>#DIV/0!</v>
      </c>
    </row>
    <row r="17" spans="1:26" ht="19.5" customHeight="1">
      <c r="A17" s="145">
        <v>9</v>
      </c>
      <c r="B17" s="146" t="s">
        <v>37</v>
      </c>
      <c r="C17" s="16">
        <v>0</v>
      </c>
      <c r="D17" s="8">
        <v>0</v>
      </c>
      <c r="E17" s="16">
        <v>0</v>
      </c>
      <c r="F17" s="16">
        <v>0</v>
      </c>
      <c r="G17" s="30">
        <v>0</v>
      </c>
      <c r="H17" s="16">
        <v>0</v>
      </c>
      <c r="I17" s="16">
        <v>0</v>
      </c>
      <c r="J17" s="8"/>
      <c r="K17" s="8" t="s">
        <v>58</v>
      </c>
      <c r="R17" s="170">
        <v>400</v>
      </c>
      <c r="S17" s="175">
        <f>SUM(S15:S16)</f>
        <v>187401560</v>
      </c>
      <c r="T17" s="176"/>
      <c r="U17" s="239"/>
      <c r="W17" s="139">
        <v>1</v>
      </c>
      <c r="X17" s="139">
        <v>150</v>
      </c>
      <c r="Y17" s="139">
        <f t="shared" si="2"/>
        <v>150</v>
      </c>
      <c r="Z17" s="180">
        <f t="shared" si="1"/>
        <v>150</v>
      </c>
    </row>
    <row r="18" spans="1:26" ht="19.5" customHeight="1">
      <c r="A18" s="145">
        <v>10</v>
      </c>
      <c r="B18" s="146" t="s">
        <v>38</v>
      </c>
      <c r="C18" s="16">
        <v>0</v>
      </c>
      <c r="D18" s="8">
        <v>2</v>
      </c>
      <c r="E18" s="16">
        <v>0</v>
      </c>
      <c r="F18" s="16">
        <f t="shared" si="3"/>
        <v>2</v>
      </c>
      <c r="G18" s="30">
        <v>1800</v>
      </c>
      <c r="H18" s="16">
        <f>G18/D18</f>
        <v>900</v>
      </c>
      <c r="I18" s="16">
        <v>20</v>
      </c>
      <c r="J18" s="8"/>
      <c r="K18" s="8" t="s">
        <v>39</v>
      </c>
      <c r="M18" s="226">
        <v>270</v>
      </c>
      <c r="N18" s="226"/>
      <c r="O18" s="226"/>
      <c r="P18" s="226"/>
      <c r="Q18" s="226"/>
      <c r="R18" s="240">
        <v>380</v>
      </c>
      <c r="S18" s="175"/>
      <c r="T18" s="177"/>
      <c r="U18" s="175"/>
      <c r="W18" s="139">
        <v>3</v>
      </c>
      <c r="X18" s="139">
        <v>300</v>
      </c>
      <c r="Y18" s="139">
        <f t="shared" si="2"/>
        <v>900</v>
      </c>
      <c r="Z18" s="180">
        <f t="shared" si="1"/>
        <v>2700</v>
      </c>
    </row>
    <row r="19" spans="1:26" ht="19.5" customHeight="1">
      <c r="A19" s="145">
        <v>11</v>
      </c>
      <c r="B19" s="146" t="s">
        <v>40</v>
      </c>
      <c r="C19" s="8">
        <v>0</v>
      </c>
      <c r="D19" s="8">
        <v>0</v>
      </c>
      <c r="E19" s="8"/>
      <c r="F19" s="16">
        <f t="shared" si="3"/>
        <v>0</v>
      </c>
      <c r="G19" s="30">
        <v>0</v>
      </c>
      <c r="H19" s="16">
        <v>0</v>
      </c>
      <c r="I19" s="16">
        <v>0</v>
      </c>
      <c r="J19" s="8"/>
      <c r="K19" s="8"/>
      <c r="M19" s="139">
        <v>204</v>
      </c>
      <c r="R19" s="139">
        <f>M18/M19</f>
        <v>1.3235294117647058</v>
      </c>
      <c r="W19" s="139">
        <v>0</v>
      </c>
      <c r="Y19" s="139">
        <f t="shared" si="2"/>
        <v>0</v>
      </c>
      <c r="Z19" s="180">
        <f t="shared" si="1"/>
        <v>0</v>
      </c>
    </row>
    <row r="20" spans="1:26" ht="19.5" customHeight="1">
      <c r="A20" s="145">
        <v>12</v>
      </c>
      <c r="B20" s="146" t="s">
        <v>41</v>
      </c>
      <c r="C20" s="8">
        <v>0</v>
      </c>
      <c r="D20" s="8">
        <v>0</v>
      </c>
      <c r="E20" s="8"/>
      <c r="F20" s="16">
        <f t="shared" si="3"/>
        <v>0</v>
      </c>
      <c r="G20" s="30">
        <v>0</v>
      </c>
      <c r="H20" s="16">
        <v>0</v>
      </c>
      <c r="I20" s="16">
        <v>0</v>
      </c>
      <c r="J20" s="8"/>
      <c r="K20" s="8"/>
      <c r="W20" s="139">
        <v>0</v>
      </c>
      <c r="Y20" s="139">
        <f t="shared" si="2"/>
        <v>0</v>
      </c>
      <c r="Z20" s="180">
        <f t="shared" si="1"/>
        <v>0</v>
      </c>
    </row>
    <row r="21" spans="1:26" ht="19.5" customHeight="1">
      <c r="A21" s="145">
        <v>13</v>
      </c>
      <c r="B21" s="146" t="s">
        <v>42</v>
      </c>
      <c r="C21" s="16">
        <v>0</v>
      </c>
      <c r="D21" s="8">
        <v>0</v>
      </c>
      <c r="E21" s="16">
        <v>0</v>
      </c>
      <c r="F21" s="16">
        <f t="shared" si="3"/>
        <v>0</v>
      </c>
      <c r="G21" s="30">
        <v>0</v>
      </c>
      <c r="H21" s="16">
        <v>0</v>
      </c>
      <c r="I21" s="16">
        <v>0</v>
      </c>
      <c r="J21" s="8"/>
      <c r="K21" s="8"/>
      <c r="R21" s="139">
        <v>270</v>
      </c>
      <c r="W21" s="139">
        <v>0</v>
      </c>
      <c r="X21" s="139" t="e">
        <v>#DIV/0!</v>
      </c>
      <c r="Y21" s="139" t="e">
        <f t="shared" si="2"/>
        <v>#DIV/0!</v>
      </c>
      <c r="Z21" s="180" t="e">
        <f t="shared" si="1"/>
        <v>#DIV/0!</v>
      </c>
    </row>
    <row r="22" spans="1:26" ht="19.5" customHeight="1">
      <c r="A22" s="145">
        <v>14</v>
      </c>
      <c r="B22" s="146" t="s">
        <v>43</v>
      </c>
      <c r="C22" s="8">
        <v>0</v>
      </c>
      <c r="D22" s="8">
        <v>0</v>
      </c>
      <c r="E22" s="8">
        <v>0</v>
      </c>
      <c r="F22" s="16">
        <f t="shared" si="3"/>
        <v>0</v>
      </c>
      <c r="G22" s="30">
        <v>0</v>
      </c>
      <c r="H22" s="16">
        <v>0</v>
      </c>
      <c r="I22" s="8">
        <v>0</v>
      </c>
      <c r="J22" s="8"/>
      <c r="K22" s="8"/>
      <c r="Y22" s="139">
        <f t="shared" si="2"/>
        <v>0</v>
      </c>
      <c r="Z22" s="180">
        <f t="shared" si="1"/>
        <v>0</v>
      </c>
    </row>
    <row r="23" spans="1:11" ht="19.5" customHeight="1">
      <c r="A23" s="36"/>
      <c r="B23" s="36" t="s">
        <v>16</v>
      </c>
      <c r="C23" s="33">
        <f>SUM(C9:C22)</f>
        <v>2816.5</v>
      </c>
      <c r="D23" s="33">
        <f>SUM(D9:D22)</f>
        <v>16168</v>
      </c>
      <c r="E23" s="33">
        <f>SUM(E9:E22)</f>
        <v>0</v>
      </c>
      <c r="F23" s="33">
        <f>SUM(F9:F22)</f>
        <v>18984.5</v>
      </c>
      <c r="G23" s="33">
        <f>SUM(G9:G22)</f>
        <v>19612799.5</v>
      </c>
      <c r="H23" s="33"/>
      <c r="I23" s="130">
        <f>SUM(I9:I22)</f>
        <v>10576</v>
      </c>
      <c r="J23" s="8"/>
      <c r="K23" s="146"/>
    </row>
    <row r="25" spans="3:9" ht="12.75">
      <c r="C25" s="180">
        <f>SUM(C15:C22)</f>
        <v>0</v>
      </c>
      <c r="D25" s="180">
        <f>SUM(D15:D22)</f>
        <v>3</v>
      </c>
      <c r="E25" s="180">
        <f>SUM(E15:E22)</f>
        <v>0</v>
      </c>
      <c r="F25" s="180">
        <f>SUM(F16:F22)</f>
        <v>3</v>
      </c>
      <c r="G25" s="180">
        <f>SUM(G16:G22)</f>
        <v>1800</v>
      </c>
      <c r="H25" s="151">
        <f>G25/D25</f>
        <v>600</v>
      </c>
      <c r="I25" s="180">
        <f>SUM(I16:I22)</f>
        <v>23</v>
      </c>
    </row>
    <row r="26" spans="3:9" ht="12.75">
      <c r="C26" s="180"/>
      <c r="D26" s="180"/>
      <c r="E26" s="180"/>
      <c r="F26" s="180"/>
      <c r="G26" s="180"/>
      <c r="H26" s="151"/>
      <c r="I26" s="180"/>
    </row>
    <row r="27" spans="3:9" ht="12.75">
      <c r="C27" s="180"/>
      <c r="D27" s="180"/>
      <c r="E27" s="180"/>
      <c r="F27" s="180"/>
      <c r="G27" s="180"/>
      <c r="H27" s="151"/>
      <c r="I27" s="180"/>
    </row>
    <row r="28" ht="12.75">
      <c r="B28" s="139" t="s">
        <v>46</v>
      </c>
    </row>
    <row r="29" spans="2:10" ht="12.75">
      <c r="B29" s="189" t="s">
        <v>64</v>
      </c>
      <c r="C29" s="185"/>
      <c r="D29" s="185">
        <v>0</v>
      </c>
      <c r="E29" s="185"/>
      <c r="F29" s="187">
        <f>SUM(C29:E29)</f>
        <v>0</v>
      </c>
      <c r="I29" s="139">
        <v>0</v>
      </c>
      <c r="J29" s="180">
        <f>F29/2</f>
        <v>0</v>
      </c>
    </row>
    <row r="30" spans="2:10" ht="12.75">
      <c r="B30" s="189" t="s">
        <v>75</v>
      </c>
      <c r="C30" s="186">
        <v>0</v>
      </c>
      <c r="D30" s="185"/>
      <c r="E30" s="185"/>
      <c r="F30" s="187">
        <f>SUM(C30:E30)</f>
        <v>0</v>
      </c>
      <c r="I30" s="139">
        <v>0</v>
      </c>
      <c r="J30" s="180">
        <f>F30/2</f>
        <v>0</v>
      </c>
    </row>
    <row r="31" spans="2:10" ht="12.75">
      <c r="B31" s="189" t="s">
        <v>76</v>
      </c>
      <c r="C31" s="185"/>
      <c r="D31" s="188">
        <v>11714</v>
      </c>
      <c r="E31" s="185"/>
      <c r="F31" s="187">
        <f>SUM(C31:E31)</f>
        <v>11714</v>
      </c>
      <c r="I31" s="139">
        <v>5857</v>
      </c>
      <c r="J31" s="180">
        <f>F31/2</f>
        <v>5857</v>
      </c>
    </row>
    <row r="32" spans="2:9" s="138" customFormat="1" ht="12.75">
      <c r="B32" s="215" t="s">
        <v>77</v>
      </c>
      <c r="C32" s="156">
        <f>SUM(C29:C31)</f>
        <v>0</v>
      </c>
      <c r="D32" s="156">
        <f>SUM(D29:D31)</f>
        <v>11714</v>
      </c>
      <c r="E32" s="156">
        <f>SUM(E29:E31)</f>
        <v>0</v>
      </c>
      <c r="F32" s="156">
        <f>SUM(F29:F31)</f>
        <v>11714</v>
      </c>
      <c r="I32" s="156">
        <f>SUM(I29:I31)</f>
        <v>5857</v>
      </c>
    </row>
    <row r="37" ht="12.75">
      <c r="C37" s="180"/>
    </row>
  </sheetData>
  <sheetProtection/>
  <mergeCells count="15">
    <mergeCell ref="S7:S8"/>
    <mergeCell ref="T7:T8"/>
    <mergeCell ref="U7:U8"/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X43"/>
  <sheetViews>
    <sheetView view="pageBreakPreview" zoomScaleSheetLayoutView="100" workbookViewId="0" topLeftCell="A4">
      <selection activeCell="K13" sqref="K13"/>
    </sheetView>
  </sheetViews>
  <sheetFormatPr defaultColWidth="9.140625" defaultRowHeight="12.75"/>
  <cols>
    <col min="1" max="1" width="4.421875" style="139" customWidth="1"/>
    <col min="2" max="2" width="28.28125" style="139" customWidth="1"/>
    <col min="3" max="3" width="10.7109375" style="139" customWidth="1"/>
    <col min="4" max="4" width="12.140625" style="139" customWidth="1"/>
    <col min="5" max="5" width="9.7109375" style="139" customWidth="1"/>
    <col min="6" max="6" width="13.57421875" style="139" customWidth="1"/>
    <col min="7" max="7" width="14.7109375" style="139" customWidth="1"/>
    <col min="8" max="8" width="11.7109375" style="139" customWidth="1"/>
    <col min="9" max="9" width="9.7109375" style="139" customWidth="1"/>
    <col min="10" max="10" width="10.8515625" style="139" customWidth="1"/>
    <col min="11" max="11" width="11.8515625" style="139" customWidth="1"/>
    <col min="12" max="12" width="9.140625" style="139" customWidth="1"/>
    <col min="13" max="13" width="12.28125" style="139" customWidth="1"/>
    <col min="14" max="15" width="12.8515625" style="139" customWidth="1"/>
    <col min="16" max="16" width="9.140625" style="139" customWidth="1"/>
    <col min="17" max="17" width="13.8515625" style="139" bestFit="1" customWidth="1"/>
    <col min="18" max="18" width="9.28125" style="139" bestFit="1" customWidth="1"/>
    <col min="19" max="19" width="14.00390625" style="139" customWidth="1"/>
    <col min="20" max="20" width="11.7109375" style="139" customWidth="1"/>
    <col min="21" max="23" width="9.140625" style="139" customWidth="1"/>
    <col min="24" max="24" width="14.00390625" style="139" bestFit="1" customWidth="1"/>
    <col min="25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LI!A3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78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42" t="s">
        <v>6</v>
      </c>
      <c r="H6" s="142" t="s">
        <v>7</v>
      </c>
      <c r="I6" s="142" t="s">
        <v>8</v>
      </c>
      <c r="J6" s="157" t="s">
        <v>7</v>
      </c>
      <c r="K6" s="346" t="s">
        <v>54</v>
      </c>
    </row>
    <row r="7" spans="1:19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43" t="s">
        <v>17</v>
      </c>
      <c r="H7" s="143" t="s">
        <v>18</v>
      </c>
      <c r="I7" s="143" t="s">
        <v>19</v>
      </c>
      <c r="J7" s="158" t="s">
        <v>20</v>
      </c>
      <c r="K7" s="347"/>
      <c r="N7" s="139">
        <v>2019</v>
      </c>
      <c r="Q7" s="143" t="s">
        <v>10</v>
      </c>
      <c r="R7" s="143" t="s">
        <v>11</v>
      </c>
      <c r="S7" s="143" t="s">
        <v>12</v>
      </c>
    </row>
    <row r="8" spans="1:15" ht="12.75">
      <c r="A8" s="335"/>
      <c r="B8" s="335"/>
      <c r="C8" s="335"/>
      <c r="D8" s="335"/>
      <c r="E8" s="335"/>
      <c r="F8" s="337"/>
      <c r="G8" s="144"/>
      <c r="H8" s="144" t="s">
        <v>17</v>
      </c>
      <c r="I8" s="144" t="s">
        <v>21</v>
      </c>
      <c r="J8" s="159" t="s">
        <v>22</v>
      </c>
      <c r="K8" s="347"/>
      <c r="M8" s="143" t="s">
        <v>70</v>
      </c>
      <c r="N8" s="143" t="s">
        <v>79</v>
      </c>
      <c r="O8" s="193" t="s">
        <v>80</v>
      </c>
    </row>
    <row r="9" spans="1:24" ht="19.5" customHeight="1">
      <c r="A9" s="145">
        <v>1</v>
      </c>
      <c r="B9" s="146" t="s">
        <v>24</v>
      </c>
      <c r="C9" s="147">
        <v>842.75</v>
      </c>
      <c r="D9" s="8">
        <v>6955.45</v>
      </c>
      <c r="E9" s="8">
        <v>64</v>
      </c>
      <c r="F9" s="8">
        <f aca="true" t="shared" si="0" ref="F9:F14">SUM(C9:E9)</f>
        <v>7862.2</v>
      </c>
      <c r="G9" s="149">
        <v>100158480</v>
      </c>
      <c r="H9" s="8">
        <f>G9/D9</f>
        <v>14400</v>
      </c>
      <c r="I9" s="183">
        <v>3945</v>
      </c>
      <c r="J9" s="8">
        <v>2600</v>
      </c>
      <c r="K9" s="8" t="s">
        <v>25</v>
      </c>
      <c r="M9" s="226">
        <v>30</v>
      </c>
      <c r="N9" s="227">
        <v>359</v>
      </c>
      <c r="O9" s="227">
        <v>50</v>
      </c>
      <c r="P9" s="139" t="s">
        <v>81</v>
      </c>
      <c r="Q9" s="228"/>
      <c r="R9" s="229"/>
      <c r="S9" s="175"/>
      <c r="U9" s="139">
        <v>4991</v>
      </c>
      <c r="V9" s="139">
        <v>7150</v>
      </c>
      <c r="W9" s="139">
        <f>V9*U9</f>
        <v>35685650</v>
      </c>
      <c r="X9" s="180">
        <f>W9+G9</f>
        <v>135844130</v>
      </c>
    </row>
    <row r="10" spans="1:24" ht="19.5" customHeight="1">
      <c r="A10" s="145">
        <f aca="true" t="shared" si="1" ref="A10:A22">A9+1</f>
        <v>2</v>
      </c>
      <c r="B10" s="146" t="s">
        <v>26</v>
      </c>
      <c r="C10" s="8">
        <v>610</v>
      </c>
      <c r="D10" s="8">
        <v>2000</v>
      </c>
      <c r="E10" s="8">
        <v>10</v>
      </c>
      <c r="F10" s="8">
        <f t="shared" si="0"/>
        <v>2620</v>
      </c>
      <c r="G10" s="149">
        <v>5040000</v>
      </c>
      <c r="H10" s="8">
        <f>G10/D10</f>
        <v>2520</v>
      </c>
      <c r="I10" s="164">
        <v>2076</v>
      </c>
      <c r="J10" s="8">
        <v>10000</v>
      </c>
      <c r="K10" s="8" t="s">
        <v>82</v>
      </c>
      <c r="N10" s="139">
        <v>100</v>
      </c>
      <c r="Q10" s="228"/>
      <c r="R10" s="230"/>
      <c r="S10" s="175"/>
      <c r="U10" s="139">
        <v>1904</v>
      </c>
      <c r="V10" s="139">
        <v>700</v>
      </c>
      <c r="W10" s="139">
        <f aca="true" t="shared" si="2" ref="W10:W22">V10*U10</f>
        <v>1332800</v>
      </c>
      <c r="X10" s="180">
        <f aca="true" t="shared" si="3" ref="X10:X22">W10+G10</f>
        <v>6372800</v>
      </c>
    </row>
    <row r="11" spans="1:24" ht="19.5" customHeight="1">
      <c r="A11" s="145">
        <f t="shared" si="1"/>
        <v>3</v>
      </c>
      <c r="B11" s="146" t="s">
        <v>28</v>
      </c>
      <c r="C11" s="8">
        <v>0</v>
      </c>
      <c r="D11" s="8">
        <v>596.5</v>
      </c>
      <c r="E11" s="8">
        <v>40</v>
      </c>
      <c r="F11" s="8">
        <f t="shared" si="0"/>
        <v>636.5</v>
      </c>
      <c r="G11" s="149">
        <v>1145280</v>
      </c>
      <c r="H11" s="8">
        <f>+G11/D11</f>
        <v>1920</v>
      </c>
      <c r="I11" s="164">
        <v>800</v>
      </c>
      <c r="J11" s="8">
        <v>3000</v>
      </c>
      <c r="K11" s="8" t="s">
        <v>29</v>
      </c>
      <c r="L11" s="163" t="s">
        <v>30</v>
      </c>
      <c r="M11" s="163"/>
      <c r="N11" s="163"/>
      <c r="O11" s="163"/>
      <c r="P11" s="163"/>
      <c r="Q11" s="231"/>
      <c r="R11" s="232"/>
      <c r="S11" s="175"/>
      <c r="U11" s="139">
        <v>566.5</v>
      </c>
      <c r="V11" s="139">
        <v>950</v>
      </c>
      <c r="W11" s="139">
        <f t="shared" si="2"/>
        <v>538175</v>
      </c>
      <c r="X11" s="180">
        <f t="shared" si="3"/>
        <v>1683455</v>
      </c>
    </row>
    <row r="12" spans="1:24" ht="19.5" customHeight="1">
      <c r="A12" s="145">
        <f t="shared" si="1"/>
        <v>4</v>
      </c>
      <c r="B12" s="146" t="s">
        <v>31</v>
      </c>
      <c r="C12" s="8">
        <v>0</v>
      </c>
      <c r="D12" s="8">
        <v>20</v>
      </c>
      <c r="E12" s="8">
        <v>145</v>
      </c>
      <c r="F12" s="8">
        <f t="shared" si="0"/>
        <v>165</v>
      </c>
      <c r="G12" s="30">
        <v>6400</v>
      </c>
      <c r="H12" s="8">
        <f>+G12/D12</f>
        <v>320</v>
      </c>
      <c r="I12" s="164">
        <v>300</v>
      </c>
      <c r="J12" s="8"/>
      <c r="K12" s="8" t="s">
        <v>32</v>
      </c>
      <c r="N12" s="139">
        <v>320</v>
      </c>
      <c r="Q12" s="30"/>
      <c r="R12" s="233"/>
      <c r="S12" s="180"/>
      <c r="U12" s="139">
        <v>150</v>
      </c>
      <c r="V12" s="139">
        <v>160</v>
      </c>
      <c r="W12" s="139">
        <f t="shared" si="2"/>
        <v>24000</v>
      </c>
      <c r="X12" s="180">
        <f t="shared" si="3"/>
        <v>30400</v>
      </c>
    </row>
    <row r="13" spans="1:24" ht="19.5" customHeight="1">
      <c r="A13" s="145">
        <f t="shared" si="1"/>
        <v>5</v>
      </c>
      <c r="B13" s="146" t="s">
        <v>33</v>
      </c>
      <c r="C13" s="8">
        <v>0</v>
      </c>
      <c r="D13" s="8">
        <v>9.5</v>
      </c>
      <c r="E13" s="8">
        <v>0</v>
      </c>
      <c r="F13" s="8">
        <f t="shared" si="0"/>
        <v>9.5</v>
      </c>
      <c r="G13" s="30">
        <v>874</v>
      </c>
      <c r="H13" s="8">
        <f>+G13/D13</f>
        <v>92</v>
      </c>
      <c r="I13" s="164">
        <v>30</v>
      </c>
      <c r="J13" s="8"/>
      <c r="K13" s="8" t="s">
        <v>32</v>
      </c>
      <c r="Q13" s="8"/>
      <c r="R13" s="233"/>
      <c r="S13" s="180"/>
      <c r="U13" s="139">
        <v>1.25</v>
      </c>
      <c r="V13" s="139">
        <v>45</v>
      </c>
      <c r="W13" s="139">
        <f t="shared" si="2"/>
        <v>56.25</v>
      </c>
      <c r="X13" s="180">
        <f t="shared" si="3"/>
        <v>930.25</v>
      </c>
    </row>
    <row r="14" spans="1:24" ht="19.5" customHeight="1">
      <c r="A14" s="145">
        <f t="shared" si="1"/>
        <v>6</v>
      </c>
      <c r="B14" s="146" t="s">
        <v>34</v>
      </c>
      <c r="C14" s="8">
        <v>0</v>
      </c>
      <c r="D14" s="8">
        <v>5</v>
      </c>
      <c r="E14" s="8">
        <v>35.5</v>
      </c>
      <c r="F14" s="8">
        <f t="shared" si="0"/>
        <v>40.5</v>
      </c>
      <c r="G14" s="30">
        <v>1035</v>
      </c>
      <c r="H14" s="8">
        <f>+G14/D14</f>
        <v>207</v>
      </c>
      <c r="I14" s="164">
        <v>80</v>
      </c>
      <c r="J14" s="8"/>
      <c r="K14" s="8" t="s">
        <v>56</v>
      </c>
      <c r="Q14" s="30"/>
      <c r="R14" s="233"/>
      <c r="S14" s="180"/>
      <c r="U14" s="139">
        <v>35.5</v>
      </c>
      <c r="V14" s="139">
        <v>100</v>
      </c>
      <c r="W14" s="139">
        <f t="shared" si="2"/>
        <v>3550</v>
      </c>
      <c r="X14" s="180">
        <f t="shared" si="3"/>
        <v>4585</v>
      </c>
    </row>
    <row r="15" spans="1:24" ht="19.5" customHeight="1">
      <c r="A15" s="145">
        <f t="shared" si="1"/>
        <v>7</v>
      </c>
      <c r="B15" s="146" t="s">
        <v>35</v>
      </c>
      <c r="C15" s="16">
        <v>0</v>
      </c>
      <c r="D15" s="8">
        <v>0</v>
      </c>
      <c r="E15" s="16">
        <v>0</v>
      </c>
      <c r="F15" s="16">
        <f aca="true" t="shared" si="4" ref="F15:F22">SUM(C15:E15)</f>
        <v>0</v>
      </c>
      <c r="G15" s="30">
        <v>0</v>
      </c>
      <c r="H15" s="16">
        <v>0</v>
      </c>
      <c r="I15" s="164">
        <v>0</v>
      </c>
      <c r="J15" s="8"/>
      <c r="K15" s="8"/>
      <c r="Q15" s="16"/>
      <c r="R15" s="166"/>
      <c r="U15" s="139">
        <v>0</v>
      </c>
      <c r="V15" s="139">
        <v>0</v>
      </c>
      <c r="W15" s="139">
        <f t="shared" si="2"/>
        <v>0</v>
      </c>
      <c r="X15" s="180">
        <f t="shared" si="3"/>
        <v>0</v>
      </c>
    </row>
    <row r="16" spans="1:24" ht="19.5" customHeight="1">
      <c r="A16" s="145">
        <f t="shared" si="1"/>
        <v>8</v>
      </c>
      <c r="B16" s="146" t="s">
        <v>36</v>
      </c>
      <c r="C16" s="16">
        <v>2</v>
      </c>
      <c r="D16" s="8">
        <v>5</v>
      </c>
      <c r="E16" s="16">
        <v>0</v>
      </c>
      <c r="F16" s="16">
        <f t="shared" si="4"/>
        <v>7</v>
      </c>
      <c r="G16" s="30">
        <v>6250</v>
      </c>
      <c r="H16" s="16">
        <f>G16/D16</f>
        <v>1250</v>
      </c>
      <c r="I16" s="164">
        <v>70</v>
      </c>
      <c r="J16" s="8"/>
      <c r="K16" s="8" t="s">
        <v>57</v>
      </c>
      <c r="Q16" s="16"/>
      <c r="R16" s="166"/>
      <c r="U16" s="139">
        <v>3</v>
      </c>
      <c r="V16" s="139">
        <v>620</v>
      </c>
      <c r="W16" s="139">
        <f t="shared" si="2"/>
        <v>1860</v>
      </c>
      <c r="X16" s="180">
        <f t="shared" si="3"/>
        <v>8110</v>
      </c>
    </row>
    <row r="17" spans="1:24" ht="19.5" customHeight="1">
      <c r="A17" s="145">
        <f t="shared" si="1"/>
        <v>9</v>
      </c>
      <c r="B17" s="146" t="s">
        <v>37</v>
      </c>
      <c r="C17" s="16">
        <v>0</v>
      </c>
      <c r="D17" s="8">
        <v>0</v>
      </c>
      <c r="E17" s="16">
        <v>0</v>
      </c>
      <c r="F17" s="16">
        <f t="shared" si="4"/>
        <v>0</v>
      </c>
      <c r="G17" s="30">
        <v>0</v>
      </c>
      <c r="H17" s="16">
        <v>0</v>
      </c>
      <c r="I17" s="164">
        <v>0</v>
      </c>
      <c r="J17" s="8"/>
      <c r="K17" s="8"/>
      <c r="Q17" s="16"/>
      <c r="R17" s="166"/>
      <c r="U17" s="139">
        <v>0</v>
      </c>
      <c r="V17" s="139">
        <v>0</v>
      </c>
      <c r="W17" s="139">
        <f t="shared" si="2"/>
        <v>0</v>
      </c>
      <c r="X17" s="180">
        <f t="shared" si="3"/>
        <v>0</v>
      </c>
    </row>
    <row r="18" spans="1:24" ht="19.5" customHeight="1">
      <c r="A18" s="145">
        <f t="shared" si="1"/>
        <v>10</v>
      </c>
      <c r="B18" s="146" t="s">
        <v>38</v>
      </c>
      <c r="C18" s="16">
        <v>0</v>
      </c>
      <c r="D18" s="8">
        <v>5</v>
      </c>
      <c r="E18" s="16">
        <v>0</v>
      </c>
      <c r="F18" s="16">
        <f t="shared" si="4"/>
        <v>5</v>
      </c>
      <c r="G18" s="30">
        <v>1050</v>
      </c>
      <c r="H18" s="16">
        <f>G18/D18</f>
        <v>210</v>
      </c>
      <c r="I18" s="164">
        <v>40</v>
      </c>
      <c r="J18" s="8"/>
      <c r="K18" s="8" t="s">
        <v>39</v>
      </c>
      <c r="Q18" s="16"/>
      <c r="R18" s="166"/>
      <c r="U18" s="139">
        <v>3.5</v>
      </c>
      <c r="V18" s="139">
        <v>105</v>
      </c>
      <c r="W18" s="139">
        <f t="shared" si="2"/>
        <v>367.5</v>
      </c>
      <c r="X18" s="180">
        <f t="shared" si="3"/>
        <v>1417.5</v>
      </c>
    </row>
    <row r="19" spans="1:24" ht="19.5" customHeight="1">
      <c r="A19" s="145">
        <f t="shared" si="1"/>
        <v>11</v>
      </c>
      <c r="B19" s="146" t="s">
        <v>40</v>
      </c>
      <c r="C19" s="16">
        <v>0</v>
      </c>
      <c r="D19" s="8">
        <v>1.25</v>
      </c>
      <c r="E19" s="16">
        <v>0</v>
      </c>
      <c r="F19" s="16">
        <f t="shared" si="4"/>
        <v>1.25</v>
      </c>
      <c r="G19" s="30">
        <v>750</v>
      </c>
      <c r="H19" s="16">
        <f>G19/D19</f>
        <v>600</v>
      </c>
      <c r="I19" s="164">
        <v>7</v>
      </c>
      <c r="J19" s="8"/>
      <c r="K19" s="8" t="s">
        <v>83</v>
      </c>
      <c r="Q19" s="16"/>
      <c r="R19" s="166"/>
      <c r="U19" s="139">
        <v>0.5</v>
      </c>
      <c r="V19" s="139">
        <v>300</v>
      </c>
      <c r="W19" s="139">
        <f t="shared" si="2"/>
        <v>150</v>
      </c>
      <c r="X19" s="180">
        <f t="shared" si="3"/>
        <v>900</v>
      </c>
    </row>
    <row r="20" spans="1:24" ht="19.5" customHeight="1">
      <c r="A20" s="145">
        <f t="shared" si="1"/>
        <v>12</v>
      </c>
      <c r="B20" s="146" t="s">
        <v>41</v>
      </c>
      <c r="C20" s="8"/>
      <c r="D20" s="8">
        <v>0</v>
      </c>
      <c r="E20" s="8"/>
      <c r="F20" s="16">
        <f t="shared" si="4"/>
        <v>0</v>
      </c>
      <c r="G20" s="30">
        <v>0</v>
      </c>
      <c r="I20" s="8"/>
      <c r="J20" s="8"/>
      <c r="K20" s="8"/>
      <c r="Q20" s="8"/>
      <c r="R20" s="166"/>
      <c r="U20" s="139">
        <v>0</v>
      </c>
      <c r="W20" s="139">
        <f t="shared" si="2"/>
        <v>0</v>
      </c>
      <c r="X20" s="180">
        <f t="shared" si="3"/>
        <v>0</v>
      </c>
    </row>
    <row r="21" spans="1:24" ht="19.5" customHeight="1">
      <c r="A21" s="145">
        <f t="shared" si="1"/>
        <v>13</v>
      </c>
      <c r="B21" s="146" t="s">
        <v>42</v>
      </c>
      <c r="C21" s="16">
        <v>0</v>
      </c>
      <c r="D21" s="8">
        <v>0</v>
      </c>
      <c r="E21" s="16">
        <v>0</v>
      </c>
      <c r="F21" s="16">
        <f t="shared" si="4"/>
        <v>0</v>
      </c>
      <c r="G21" s="30">
        <v>0</v>
      </c>
      <c r="H21" s="16">
        <v>0</v>
      </c>
      <c r="I21" s="164">
        <v>0</v>
      </c>
      <c r="J21" s="8"/>
      <c r="K21" s="8"/>
      <c r="Q21" s="16"/>
      <c r="R21" s="166"/>
      <c r="U21" s="139">
        <v>0</v>
      </c>
      <c r="V21" s="139">
        <v>0</v>
      </c>
      <c r="W21" s="139">
        <f t="shared" si="2"/>
        <v>0</v>
      </c>
      <c r="X21" s="180">
        <f t="shared" si="3"/>
        <v>0</v>
      </c>
    </row>
    <row r="22" spans="1:24" ht="19.5" customHeight="1">
      <c r="A22" s="145">
        <f t="shared" si="1"/>
        <v>14</v>
      </c>
      <c r="B22" s="146" t="s">
        <v>43</v>
      </c>
      <c r="C22" s="16">
        <v>2</v>
      </c>
      <c r="D22" s="8">
        <v>1.5</v>
      </c>
      <c r="E22" s="16">
        <v>0</v>
      </c>
      <c r="F22" s="16">
        <f t="shared" si="4"/>
        <v>3.5</v>
      </c>
      <c r="G22" s="30">
        <v>1050</v>
      </c>
      <c r="H22" s="16">
        <f>G22/D22</f>
        <v>700</v>
      </c>
      <c r="I22" s="164">
        <v>45</v>
      </c>
      <c r="J22" s="8"/>
      <c r="K22" s="8" t="s">
        <v>44</v>
      </c>
      <c r="Q22" s="16"/>
      <c r="R22" s="166"/>
      <c r="U22" s="139">
        <v>1.5</v>
      </c>
      <c r="V22" s="139">
        <v>366.6666666666667</v>
      </c>
      <c r="W22" s="139">
        <f t="shared" si="2"/>
        <v>550</v>
      </c>
      <c r="X22" s="180">
        <f t="shared" si="3"/>
        <v>1600</v>
      </c>
    </row>
    <row r="23" spans="1:11" ht="19.5" customHeight="1">
      <c r="A23" s="165"/>
      <c r="B23" s="36" t="s">
        <v>16</v>
      </c>
      <c r="C23" s="33">
        <f>SUM(C9:C22)</f>
        <v>1456.75</v>
      </c>
      <c r="D23" s="33">
        <f>SUM(D9:D22)</f>
        <v>9599.2</v>
      </c>
      <c r="E23" s="33">
        <f>SUM(E9:E22)</f>
        <v>294.5</v>
      </c>
      <c r="F23" s="33">
        <f>SUM(F9:F22)</f>
        <v>11350.45</v>
      </c>
      <c r="G23" s="33">
        <f>SUM(G9:G22)</f>
        <v>106361169</v>
      </c>
      <c r="H23" s="33"/>
      <c r="I23" s="130">
        <f>SUM(I9:I22)</f>
        <v>7393</v>
      </c>
      <c r="J23" s="8"/>
      <c r="K23" s="8"/>
    </row>
    <row r="25" spans="3:9" ht="12.75">
      <c r="C25" s="180">
        <f>SUM(C15:C22)</f>
        <v>4</v>
      </c>
      <c r="D25" s="180">
        <f>SUM(D15:D22)</f>
        <v>12.75</v>
      </c>
      <c r="E25" s="180">
        <f>SUM(E15:E22)</f>
        <v>0</v>
      </c>
      <c r="F25" s="180">
        <f>SUM(F15:F22)</f>
        <v>16.75</v>
      </c>
      <c r="G25" s="180">
        <f>SUM(G15:G22)</f>
        <v>9100</v>
      </c>
      <c r="H25" s="180">
        <f>G25/D25</f>
        <v>713.7254901960785</v>
      </c>
      <c r="I25" s="166">
        <f>SUM(I16:I22)</f>
        <v>162</v>
      </c>
    </row>
    <row r="26" spans="6:7" ht="12.75">
      <c r="F26" s="180"/>
      <c r="G26" s="151"/>
    </row>
    <row r="27" spans="2:9" ht="12.75">
      <c r="B27" s="137" t="s">
        <v>84</v>
      </c>
      <c r="C27" s="139">
        <v>1136</v>
      </c>
      <c r="D27" s="139">
        <v>2281</v>
      </c>
      <c r="E27" s="139">
        <v>3</v>
      </c>
      <c r="F27" s="180">
        <f>SUM(C27:E27)</f>
        <v>3420</v>
      </c>
      <c r="G27" s="151"/>
      <c r="I27" s="139">
        <v>1690</v>
      </c>
    </row>
    <row r="28" ht="12.75">
      <c r="C28" s="139">
        <v>30</v>
      </c>
    </row>
    <row r="29" ht="12.75">
      <c r="C29" s="137" t="s">
        <v>46</v>
      </c>
    </row>
    <row r="30" spans="2:10" ht="13.5" customHeight="1">
      <c r="B30" s="137" t="s">
        <v>85</v>
      </c>
      <c r="C30" s="139">
        <v>624</v>
      </c>
      <c r="D30" s="139">
        <v>552</v>
      </c>
      <c r="E30" s="139">
        <v>0</v>
      </c>
      <c r="F30" s="139">
        <f>SUM(C30:E30)</f>
        <v>1176</v>
      </c>
      <c r="I30" s="139">
        <v>588</v>
      </c>
      <c r="J30" s="139">
        <f>F30/2</f>
        <v>588</v>
      </c>
    </row>
    <row r="31" spans="2:10" ht="13.5" customHeight="1">
      <c r="B31" s="137" t="s">
        <v>86</v>
      </c>
      <c r="C31" s="139">
        <v>0</v>
      </c>
      <c r="D31" s="139">
        <v>1668</v>
      </c>
      <c r="E31" s="139">
        <v>0</v>
      </c>
      <c r="F31" s="139">
        <f aca="true" t="shared" si="5" ref="F31:F37">SUM(C31:E31)</f>
        <v>1668</v>
      </c>
      <c r="I31" s="139">
        <v>834</v>
      </c>
      <c r="J31" s="139">
        <f aca="true" t="shared" si="6" ref="J31:J37">F31/2</f>
        <v>834</v>
      </c>
    </row>
    <row r="32" spans="2:10" ht="13.5" customHeight="1">
      <c r="B32" s="137" t="s">
        <v>87</v>
      </c>
      <c r="C32" s="139">
        <v>124</v>
      </c>
      <c r="D32" s="139">
        <v>476</v>
      </c>
      <c r="E32" s="139">
        <v>0</v>
      </c>
      <c r="F32" s="139">
        <f t="shared" si="5"/>
        <v>600</v>
      </c>
      <c r="I32" s="139">
        <v>300</v>
      </c>
      <c r="J32" s="139">
        <f t="shared" si="6"/>
        <v>300</v>
      </c>
    </row>
    <row r="33" spans="2:10" ht="13.5" customHeight="1">
      <c r="B33" s="137" t="s">
        <v>88</v>
      </c>
      <c r="C33" s="139">
        <v>748</v>
      </c>
      <c r="D33" s="139">
        <v>0</v>
      </c>
      <c r="E33" s="139">
        <v>0</v>
      </c>
      <c r="F33" s="139">
        <f t="shared" si="5"/>
        <v>748</v>
      </c>
      <c r="I33" s="139">
        <v>374</v>
      </c>
      <c r="J33" s="139">
        <f t="shared" si="6"/>
        <v>374</v>
      </c>
    </row>
    <row r="34" spans="2:10" ht="13.5" customHeight="1">
      <c r="B34" s="137" t="s">
        <v>89</v>
      </c>
      <c r="C34" s="139">
        <v>0</v>
      </c>
      <c r="D34" s="139">
        <v>0</v>
      </c>
      <c r="E34" s="139">
        <v>0</v>
      </c>
      <c r="F34" s="139">
        <f t="shared" si="5"/>
        <v>0</v>
      </c>
      <c r="J34" s="139">
        <f t="shared" si="6"/>
        <v>0</v>
      </c>
    </row>
    <row r="35" spans="2:10" ht="13.5" customHeight="1">
      <c r="B35" s="137" t="s">
        <v>90</v>
      </c>
      <c r="C35" s="139">
        <v>0</v>
      </c>
      <c r="D35" s="139">
        <v>0</v>
      </c>
      <c r="E35" s="139">
        <v>0</v>
      </c>
      <c r="F35" s="139">
        <f t="shared" si="5"/>
        <v>0</v>
      </c>
      <c r="J35" s="139">
        <f t="shared" si="6"/>
        <v>0</v>
      </c>
    </row>
    <row r="36" spans="2:10" ht="13.5" customHeight="1">
      <c r="B36" s="137" t="s">
        <v>91</v>
      </c>
      <c r="C36" s="139">
        <v>0</v>
      </c>
      <c r="D36" s="139">
        <v>0</v>
      </c>
      <c r="E36" s="139">
        <v>0</v>
      </c>
      <c r="F36" s="139">
        <f t="shared" si="5"/>
        <v>0</v>
      </c>
      <c r="J36" s="139">
        <f t="shared" si="6"/>
        <v>0</v>
      </c>
    </row>
    <row r="37" spans="2:10" ht="13.5" customHeight="1">
      <c r="B37" s="137" t="s">
        <v>92</v>
      </c>
      <c r="C37" s="139">
        <v>0</v>
      </c>
      <c r="D37" s="139">
        <v>0</v>
      </c>
      <c r="E37" s="139">
        <v>0</v>
      </c>
      <c r="F37" s="139">
        <f t="shared" si="5"/>
        <v>0</v>
      </c>
      <c r="J37" s="139">
        <f t="shared" si="6"/>
        <v>0</v>
      </c>
    </row>
    <row r="38" spans="2:9" s="138" customFormat="1" ht="12.75">
      <c r="B38" s="138" t="s">
        <v>52</v>
      </c>
      <c r="C38" s="138">
        <f>SUM(C30:C37)</f>
        <v>1496</v>
      </c>
      <c r="D38" s="138">
        <f>SUM(D30:D37)</f>
        <v>2696</v>
      </c>
      <c r="E38" s="138">
        <f>SUM(E30:E37)</f>
        <v>0</v>
      </c>
      <c r="F38" s="138">
        <f>SUM(F30:F37)</f>
        <v>4192</v>
      </c>
      <c r="I38" s="138">
        <f>SUM(I30:I37)</f>
        <v>2096</v>
      </c>
    </row>
    <row r="39" spans="3:9" ht="12.75">
      <c r="C39" s="180">
        <f>C27+C38</f>
        <v>2632</v>
      </c>
      <c r="D39" s="180">
        <f>D27+D38</f>
        <v>4977</v>
      </c>
      <c r="E39" s="180">
        <f>E27+E38</f>
        <v>3</v>
      </c>
      <c r="F39" s="180">
        <f>F27+F38</f>
        <v>7612</v>
      </c>
      <c r="I39" s="180">
        <f>I27+I38</f>
        <v>3786</v>
      </c>
    </row>
    <row r="43" spans="2:6" ht="12.75">
      <c r="B43" s="139" t="s">
        <v>77</v>
      </c>
      <c r="C43" s="180"/>
      <c r="D43" s="180"/>
      <c r="E43" s="180"/>
      <c r="F43" s="180"/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V35"/>
  <sheetViews>
    <sheetView view="pageBreakPreview" zoomScaleSheetLayoutView="100" workbookViewId="0" topLeftCell="A6">
      <selection activeCell="J19" sqref="J19"/>
    </sheetView>
  </sheetViews>
  <sheetFormatPr defaultColWidth="9.140625" defaultRowHeight="12.75"/>
  <cols>
    <col min="1" max="1" width="4.8515625" style="139" customWidth="1"/>
    <col min="2" max="2" width="14.421875" style="139" customWidth="1"/>
    <col min="3" max="5" width="9.7109375" style="139" customWidth="1"/>
    <col min="6" max="6" width="11.7109375" style="139" customWidth="1"/>
    <col min="7" max="7" width="14.28125" style="139" customWidth="1"/>
    <col min="8" max="8" width="12.7109375" style="139" customWidth="1"/>
    <col min="9" max="9" width="11.140625" style="139" customWidth="1"/>
    <col min="10" max="10" width="11.421875" style="139" customWidth="1"/>
    <col min="11" max="11" width="10.7109375" style="139" customWidth="1"/>
    <col min="12" max="12" width="10.28125" style="139" bestFit="1" customWidth="1"/>
    <col min="13" max="13" width="17.140625" style="139" customWidth="1"/>
    <col min="14" max="14" width="14.00390625" style="139" customWidth="1"/>
    <col min="15" max="15" width="12.8515625" style="139" customWidth="1"/>
    <col min="16" max="16" width="12.7109375" style="139" customWidth="1"/>
    <col min="17" max="20" width="9.140625" style="139" customWidth="1"/>
    <col min="21" max="21" width="13.28125" style="139" customWidth="1"/>
    <col min="22" max="22" width="12.8515625" style="139" bestFit="1" customWidth="1"/>
    <col min="23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LK!A3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93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57" t="s">
        <v>6</v>
      </c>
      <c r="H6" s="218" t="s">
        <v>7</v>
      </c>
      <c r="I6" s="218" t="s">
        <v>8</v>
      </c>
      <c r="J6" s="218" t="s">
        <v>7</v>
      </c>
      <c r="K6" s="338" t="s">
        <v>54</v>
      </c>
    </row>
    <row r="7" spans="1:17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58" t="s">
        <v>17</v>
      </c>
      <c r="H7" s="219" t="s">
        <v>18</v>
      </c>
      <c r="I7" s="219" t="s">
        <v>19</v>
      </c>
      <c r="J7" s="219" t="s">
        <v>20</v>
      </c>
      <c r="K7" s="339"/>
      <c r="N7" s="168" t="s">
        <v>94</v>
      </c>
      <c r="O7" s="168">
        <v>2019</v>
      </c>
      <c r="P7" s="168"/>
      <c r="Q7" s="170"/>
    </row>
    <row r="8" spans="1:17" ht="12.75">
      <c r="A8" s="335"/>
      <c r="B8" s="335"/>
      <c r="C8" s="335"/>
      <c r="D8" s="335"/>
      <c r="E8" s="335"/>
      <c r="F8" s="337"/>
      <c r="G8" s="159"/>
      <c r="H8" s="220" t="s">
        <v>17</v>
      </c>
      <c r="I8" s="220" t="s">
        <v>21</v>
      </c>
      <c r="J8" s="220" t="s">
        <v>22</v>
      </c>
      <c r="K8" s="340"/>
      <c r="N8" s="170"/>
      <c r="O8" s="170" t="s">
        <v>95</v>
      </c>
      <c r="P8" s="170"/>
      <c r="Q8" s="170"/>
    </row>
    <row r="9" spans="1:22" ht="19.5" customHeight="1">
      <c r="A9" s="145">
        <v>1</v>
      </c>
      <c r="B9" s="221" t="s">
        <v>24</v>
      </c>
      <c r="C9" s="147">
        <v>115</v>
      </c>
      <c r="D9" s="8">
        <v>449</v>
      </c>
      <c r="E9" s="8">
        <v>0</v>
      </c>
      <c r="F9" s="8">
        <f aca="true" t="shared" si="0" ref="F9:F14">SUM(C9:E9)</f>
        <v>564</v>
      </c>
      <c r="G9" s="30">
        <v>6347400</v>
      </c>
      <c r="H9" s="8">
        <f>+G9/D9</f>
        <v>14136.748329621381</v>
      </c>
      <c r="I9" s="222">
        <v>632</v>
      </c>
      <c r="J9" s="8">
        <v>2000</v>
      </c>
      <c r="K9" s="146" t="s">
        <v>25</v>
      </c>
      <c r="N9" s="147"/>
      <c r="O9" s="8"/>
      <c r="P9" s="8"/>
      <c r="Q9" s="170"/>
      <c r="S9" s="139">
        <v>447</v>
      </c>
      <c r="T9" s="139">
        <v>7600</v>
      </c>
      <c r="U9" s="213">
        <f>T9*S9</f>
        <v>3397200</v>
      </c>
      <c r="V9" s="213">
        <f>U9+G9</f>
        <v>9744600</v>
      </c>
    </row>
    <row r="10" spans="1:22" ht="19.5" customHeight="1">
      <c r="A10" s="145">
        <f aca="true" t="shared" si="1" ref="A10:A22">A9+1</f>
        <v>2</v>
      </c>
      <c r="B10" s="221" t="s">
        <v>26</v>
      </c>
      <c r="C10" s="8">
        <v>4410</v>
      </c>
      <c r="D10" s="8">
        <v>901</v>
      </c>
      <c r="E10" s="8">
        <v>0</v>
      </c>
      <c r="F10" s="8">
        <f t="shared" si="0"/>
        <v>5311</v>
      </c>
      <c r="G10" s="30">
        <v>1125000</v>
      </c>
      <c r="H10" s="8">
        <f>+G10/D10</f>
        <v>1248.612652608213</v>
      </c>
      <c r="I10" s="164">
        <v>1768</v>
      </c>
      <c r="J10" s="8">
        <v>10000</v>
      </c>
      <c r="K10" s="146" t="s">
        <v>55</v>
      </c>
      <c r="N10" s="8">
        <v>70</v>
      </c>
      <c r="O10" s="8">
        <v>70</v>
      </c>
      <c r="P10" s="8" t="s">
        <v>96</v>
      </c>
      <c r="Q10" s="8" t="s">
        <v>97</v>
      </c>
      <c r="S10" s="139">
        <v>900</v>
      </c>
      <c r="T10" s="139">
        <v>620</v>
      </c>
      <c r="U10" s="213">
        <f aca="true" t="shared" si="2" ref="U10:U20">T10*S10</f>
        <v>558000</v>
      </c>
      <c r="V10" s="213">
        <f aca="true" t="shared" si="3" ref="V10:V20">U10+G10</f>
        <v>1683000</v>
      </c>
    </row>
    <row r="11" spans="1:22" ht="19.5" customHeight="1">
      <c r="A11" s="145">
        <f t="shared" si="1"/>
        <v>3</v>
      </c>
      <c r="B11" s="221" t="s">
        <v>28</v>
      </c>
      <c r="C11" s="8">
        <v>1</v>
      </c>
      <c r="D11" s="8">
        <v>10</v>
      </c>
      <c r="E11" s="8">
        <v>2</v>
      </c>
      <c r="F11" s="8">
        <f t="shared" si="0"/>
        <v>13</v>
      </c>
      <c r="G11" s="30">
        <v>18900</v>
      </c>
      <c r="H11" s="8">
        <f>+G11/D11</f>
        <v>1890</v>
      </c>
      <c r="I11" s="164">
        <v>40</v>
      </c>
      <c r="J11" s="8">
        <v>0</v>
      </c>
      <c r="K11" s="146" t="s">
        <v>29</v>
      </c>
      <c r="L11" s="163" t="s">
        <v>30</v>
      </c>
      <c r="M11" s="163"/>
      <c r="N11" s="175"/>
      <c r="O11" s="176"/>
      <c r="P11" s="175"/>
      <c r="Q11" s="170"/>
      <c r="S11" s="139">
        <v>10</v>
      </c>
      <c r="T11" s="139">
        <v>945</v>
      </c>
      <c r="U11" s="213">
        <f t="shared" si="2"/>
        <v>9450</v>
      </c>
      <c r="V11" s="213">
        <f t="shared" si="3"/>
        <v>28350</v>
      </c>
    </row>
    <row r="12" spans="1:22" ht="19.5" customHeight="1">
      <c r="A12" s="145">
        <f t="shared" si="1"/>
        <v>4</v>
      </c>
      <c r="B12" s="221" t="s">
        <v>31</v>
      </c>
      <c r="C12" s="8">
        <v>7</v>
      </c>
      <c r="D12" s="8">
        <v>68</v>
      </c>
      <c r="E12" s="8">
        <v>0</v>
      </c>
      <c r="F12" s="8">
        <f t="shared" si="0"/>
        <v>75</v>
      </c>
      <c r="G12" s="30">
        <v>23800</v>
      </c>
      <c r="H12" s="8">
        <f>+G12/D12</f>
        <v>350</v>
      </c>
      <c r="I12" s="164">
        <v>300</v>
      </c>
      <c r="J12" s="8">
        <v>30000</v>
      </c>
      <c r="K12" s="146" t="s">
        <v>32</v>
      </c>
      <c r="L12" s="180">
        <f>200*D12</f>
        <v>13600</v>
      </c>
      <c r="N12" s="175"/>
      <c r="O12" s="223"/>
      <c r="P12" s="175"/>
      <c r="Q12" s="170"/>
      <c r="S12" s="139">
        <v>68</v>
      </c>
      <c r="T12" s="139">
        <v>190</v>
      </c>
      <c r="U12" s="213">
        <f t="shared" si="2"/>
        <v>12920</v>
      </c>
      <c r="V12" s="213">
        <f t="shared" si="3"/>
        <v>36720</v>
      </c>
    </row>
    <row r="13" spans="1:22" ht="19.5" customHeight="1">
      <c r="A13" s="145">
        <f t="shared" si="1"/>
        <v>5</v>
      </c>
      <c r="B13" s="221" t="s">
        <v>33</v>
      </c>
      <c r="C13" s="8">
        <v>9</v>
      </c>
      <c r="D13" s="8">
        <v>32</v>
      </c>
      <c r="E13" s="8">
        <v>0</v>
      </c>
      <c r="F13" s="8">
        <f t="shared" si="0"/>
        <v>41</v>
      </c>
      <c r="G13" s="30">
        <v>6000</v>
      </c>
      <c r="H13" s="8">
        <f>+G13/D13</f>
        <v>187.5</v>
      </c>
      <c r="I13" s="164">
        <v>143</v>
      </c>
      <c r="J13" s="8">
        <v>60000</v>
      </c>
      <c r="K13" s="146" t="s">
        <v>32</v>
      </c>
      <c r="N13" s="175"/>
      <c r="O13" s="224">
        <v>5</v>
      </c>
      <c r="P13" s="175" t="s">
        <v>98</v>
      </c>
      <c r="Q13" s="170"/>
      <c r="S13" s="139">
        <v>30</v>
      </c>
      <c r="T13" s="139">
        <v>119</v>
      </c>
      <c r="U13" s="213">
        <f t="shared" si="2"/>
        <v>3570</v>
      </c>
      <c r="V13" s="213">
        <f t="shared" si="3"/>
        <v>9570</v>
      </c>
    </row>
    <row r="14" spans="1:22" ht="19.5" customHeight="1">
      <c r="A14" s="145">
        <f t="shared" si="1"/>
        <v>6</v>
      </c>
      <c r="B14" s="221" t="s">
        <v>34</v>
      </c>
      <c r="C14" s="8">
        <v>0</v>
      </c>
      <c r="D14" s="8">
        <v>0</v>
      </c>
      <c r="E14" s="8">
        <v>0</v>
      </c>
      <c r="F14" s="8">
        <f t="shared" si="0"/>
        <v>0</v>
      </c>
      <c r="G14" s="30">
        <v>0</v>
      </c>
      <c r="H14" s="8">
        <v>0</v>
      </c>
      <c r="I14" s="164">
        <v>0</v>
      </c>
      <c r="J14" s="8"/>
      <c r="K14" s="146" t="s">
        <v>56</v>
      </c>
      <c r="N14" s="175"/>
      <c r="O14" s="225"/>
      <c r="P14" s="175"/>
      <c r="Q14" s="170"/>
      <c r="S14" s="139">
        <v>0</v>
      </c>
      <c r="T14" s="139" t="e">
        <v>#DIV/0!</v>
      </c>
      <c r="U14" s="213" t="e">
        <f t="shared" si="2"/>
        <v>#DIV/0!</v>
      </c>
      <c r="V14" s="213" t="e">
        <f t="shared" si="3"/>
        <v>#DIV/0!</v>
      </c>
    </row>
    <row r="15" spans="1:22" ht="19.5" customHeight="1">
      <c r="A15" s="145">
        <f t="shared" si="1"/>
        <v>7</v>
      </c>
      <c r="B15" s="221" t="s">
        <v>35</v>
      </c>
      <c r="C15" s="8">
        <v>0</v>
      </c>
      <c r="D15" s="8"/>
      <c r="E15" s="8"/>
      <c r="F15" s="8"/>
      <c r="G15" s="30">
        <v>0</v>
      </c>
      <c r="H15" s="8">
        <v>0</v>
      </c>
      <c r="I15" s="8">
        <v>0</v>
      </c>
      <c r="J15" s="8"/>
      <c r="K15" s="8"/>
      <c r="N15" s="170"/>
      <c r="O15" s="170"/>
      <c r="P15" s="170"/>
      <c r="Q15" s="170"/>
      <c r="U15" s="213">
        <f t="shared" si="2"/>
        <v>0</v>
      </c>
      <c r="V15" s="213">
        <f t="shared" si="3"/>
        <v>0</v>
      </c>
    </row>
    <row r="16" spans="1:22" ht="19.5" customHeight="1">
      <c r="A16" s="145">
        <f t="shared" si="1"/>
        <v>8</v>
      </c>
      <c r="B16" s="221" t="s">
        <v>36</v>
      </c>
      <c r="C16" s="16">
        <v>3.25</v>
      </c>
      <c r="D16" s="16">
        <v>3</v>
      </c>
      <c r="E16" s="16">
        <v>0</v>
      </c>
      <c r="F16" s="16">
        <f aca="true" t="shared" si="4" ref="F16:F22">SUM(C16:E16)</f>
        <v>6.25</v>
      </c>
      <c r="G16" s="30">
        <v>5500</v>
      </c>
      <c r="H16" s="16">
        <f>G16/D16</f>
        <v>1833.3333333333333</v>
      </c>
      <c r="I16" s="164">
        <v>8</v>
      </c>
      <c r="J16" s="8">
        <v>25000</v>
      </c>
      <c r="K16" s="8" t="s">
        <v>57</v>
      </c>
      <c r="N16" s="170"/>
      <c r="O16" s="225"/>
      <c r="P16" s="170"/>
      <c r="Q16" s="170"/>
      <c r="S16" s="139">
        <v>3</v>
      </c>
      <c r="T16" s="139">
        <v>1500</v>
      </c>
      <c r="U16" s="213">
        <f t="shared" si="2"/>
        <v>4500</v>
      </c>
      <c r="V16" s="213">
        <f t="shared" si="3"/>
        <v>10000</v>
      </c>
    </row>
    <row r="17" spans="1:22" ht="19.5" customHeight="1">
      <c r="A17" s="145">
        <f t="shared" si="1"/>
        <v>9</v>
      </c>
      <c r="B17" s="221" t="s">
        <v>37</v>
      </c>
      <c r="C17" s="16">
        <v>0</v>
      </c>
      <c r="D17" s="16">
        <v>0</v>
      </c>
      <c r="E17" s="16">
        <v>0</v>
      </c>
      <c r="F17" s="16">
        <f t="shared" si="4"/>
        <v>0</v>
      </c>
      <c r="G17" s="30">
        <v>0</v>
      </c>
      <c r="H17" s="16">
        <v>0</v>
      </c>
      <c r="I17" s="164">
        <v>0</v>
      </c>
      <c r="J17" s="8"/>
      <c r="K17" s="8"/>
      <c r="N17" s="170"/>
      <c r="O17" s="170"/>
      <c r="P17" s="170"/>
      <c r="Q17" s="170"/>
      <c r="S17" s="139">
        <v>0</v>
      </c>
      <c r="T17" s="139" t="e">
        <v>#DIV/0!</v>
      </c>
      <c r="U17" s="213" t="e">
        <f t="shared" si="2"/>
        <v>#DIV/0!</v>
      </c>
      <c r="V17" s="213" t="e">
        <f t="shared" si="3"/>
        <v>#DIV/0!</v>
      </c>
    </row>
    <row r="18" spans="1:22" ht="19.5" customHeight="1">
      <c r="A18" s="145">
        <f t="shared" si="1"/>
        <v>10</v>
      </c>
      <c r="B18" s="221" t="s">
        <v>38</v>
      </c>
      <c r="C18" s="16">
        <v>0</v>
      </c>
      <c r="D18" s="16">
        <v>2.5</v>
      </c>
      <c r="E18" s="16">
        <v>0</v>
      </c>
      <c r="F18" s="16">
        <f t="shared" si="4"/>
        <v>2.5</v>
      </c>
      <c r="G18" s="30">
        <v>1000</v>
      </c>
      <c r="H18" s="16">
        <v>400</v>
      </c>
      <c r="I18" s="164">
        <v>20</v>
      </c>
      <c r="J18" s="8">
        <v>12000</v>
      </c>
      <c r="K18" s="8" t="s">
        <v>39</v>
      </c>
      <c r="N18" s="170"/>
      <c r="O18" s="170"/>
      <c r="P18" s="170"/>
      <c r="Q18" s="170"/>
      <c r="S18" s="139">
        <v>2.5</v>
      </c>
      <c r="T18" s="139">
        <v>208</v>
      </c>
      <c r="U18" s="213">
        <f t="shared" si="2"/>
        <v>520</v>
      </c>
      <c r="V18" s="213">
        <f t="shared" si="3"/>
        <v>1520</v>
      </c>
    </row>
    <row r="19" spans="1:22" ht="19.5" customHeight="1">
      <c r="A19" s="145">
        <f t="shared" si="1"/>
        <v>11</v>
      </c>
      <c r="B19" s="221" t="s">
        <v>40</v>
      </c>
      <c r="C19" s="8">
        <v>0</v>
      </c>
      <c r="D19" s="8">
        <v>0</v>
      </c>
      <c r="E19" s="8">
        <v>0</v>
      </c>
      <c r="F19" s="16">
        <f t="shared" si="4"/>
        <v>0</v>
      </c>
      <c r="G19" s="30">
        <v>0</v>
      </c>
      <c r="H19" s="16">
        <v>0</v>
      </c>
      <c r="I19" s="8">
        <v>0</v>
      </c>
      <c r="J19" s="8"/>
      <c r="K19" s="8"/>
      <c r="N19" s="170"/>
      <c r="O19" s="170"/>
      <c r="P19" s="170"/>
      <c r="Q19" s="170"/>
      <c r="U19" s="213">
        <f t="shared" si="2"/>
        <v>0</v>
      </c>
      <c r="V19" s="213">
        <f t="shared" si="3"/>
        <v>0</v>
      </c>
    </row>
    <row r="20" spans="1:22" ht="19.5" customHeight="1">
      <c r="A20" s="145">
        <f t="shared" si="1"/>
        <v>12</v>
      </c>
      <c r="B20" s="221" t="s">
        <v>41</v>
      </c>
      <c r="C20" s="16">
        <v>0</v>
      </c>
      <c r="D20" s="16">
        <v>0</v>
      </c>
      <c r="E20" s="16">
        <v>0</v>
      </c>
      <c r="F20" s="16">
        <f t="shared" si="4"/>
        <v>0</v>
      </c>
      <c r="G20" s="30">
        <v>0</v>
      </c>
      <c r="H20" s="16">
        <v>0</v>
      </c>
      <c r="I20" s="164">
        <v>0</v>
      </c>
      <c r="J20" s="8"/>
      <c r="K20" s="8"/>
      <c r="N20" s="170"/>
      <c r="O20" s="170"/>
      <c r="P20" s="170"/>
      <c r="Q20" s="170"/>
      <c r="S20" s="139">
        <v>0</v>
      </c>
      <c r="T20" s="139" t="e">
        <v>#DIV/0!</v>
      </c>
      <c r="U20" s="213" t="e">
        <f t="shared" si="2"/>
        <v>#DIV/0!</v>
      </c>
      <c r="V20" s="213" t="e">
        <f t="shared" si="3"/>
        <v>#DIV/0!</v>
      </c>
    </row>
    <row r="21" spans="1:17" ht="19.5" customHeight="1">
      <c r="A21" s="145">
        <f t="shared" si="1"/>
        <v>13</v>
      </c>
      <c r="B21" s="221" t="s">
        <v>42</v>
      </c>
      <c r="C21" s="8">
        <v>0</v>
      </c>
      <c r="D21" s="8">
        <v>0</v>
      </c>
      <c r="E21" s="8">
        <v>0</v>
      </c>
      <c r="F21" s="16">
        <f t="shared" si="4"/>
        <v>0</v>
      </c>
      <c r="G21" s="30">
        <v>0</v>
      </c>
      <c r="H21" s="16">
        <v>0</v>
      </c>
      <c r="I21" s="8">
        <v>0</v>
      </c>
      <c r="J21" s="8"/>
      <c r="K21" s="8"/>
      <c r="N21" s="170"/>
      <c r="O21" s="170"/>
      <c r="P21" s="170"/>
      <c r="Q21" s="170"/>
    </row>
    <row r="22" spans="1:17" ht="19.5" customHeight="1">
      <c r="A22" s="145">
        <f t="shared" si="1"/>
        <v>14</v>
      </c>
      <c r="B22" s="221" t="s">
        <v>43</v>
      </c>
      <c r="C22" s="16">
        <v>0</v>
      </c>
      <c r="D22" s="16">
        <v>0</v>
      </c>
      <c r="E22" s="16">
        <v>0</v>
      </c>
      <c r="F22" s="16">
        <f t="shared" si="4"/>
        <v>0</v>
      </c>
      <c r="G22" s="30">
        <v>0</v>
      </c>
      <c r="H22" s="16">
        <v>0</v>
      </c>
      <c r="I22" s="8">
        <v>0</v>
      </c>
      <c r="J22" s="8"/>
      <c r="K22" s="8"/>
      <c r="N22" s="170"/>
      <c r="O22" s="170"/>
      <c r="P22" s="170"/>
      <c r="Q22" s="170"/>
    </row>
    <row r="23" spans="1:11" ht="24.75" customHeight="1">
      <c r="A23" s="146"/>
      <c r="B23" s="36" t="s">
        <v>16</v>
      </c>
      <c r="C23" s="33">
        <f>SUM(C9:C22)</f>
        <v>4545.25</v>
      </c>
      <c r="D23" s="33">
        <f>SUM(D9:D22)</f>
        <v>1465.5</v>
      </c>
      <c r="E23" s="33">
        <f>SUM(E9:E22)</f>
        <v>2</v>
      </c>
      <c r="F23" s="33">
        <f>SUM(F9:F22)</f>
        <v>6012.75</v>
      </c>
      <c r="G23" s="33">
        <f>SUM(G9:G22)</f>
        <v>7527600</v>
      </c>
      <c r="H23" s="33"/>
      <c r="I23" s="130">
        <f>SUM(I9:I22)</f>
        <v>2911</v>
      </c>
      <c r="J23" s="8"/>
      <c r="K23" s="146"/>
    </row>
    <row r="24" ht="12.75">
      <c r="I24" s="166"/>
    </row>
    <row r="25" spans="3:9" ht="12.75">
      <c r="C25" s="180">
        <f>SUM(C15:C22)</f>
        <v>3.25</v>
      </c>
      <c r="D25" s="180">
        <f>SUM(D15:D22)</f>
        <v>5.5</v>
      </c>
      <c r="E25" s="180">
        <f>SUM(E15:E22)</f>
        <v>0</v>
      </c>
      <c r="F25" s="180">
        <f>SUM(F15:F22)</f>
        <v>8.75</v>
      </c>
      <c r="G25" s="180">
        <f>SUM(G16:G22)</f>
        <v>6500</v>
      </c>
      <c r="H25" s="180">
        <f>G25/D25</f>
        <v>1181.8181818181818</v>
      </c>
      <c r="I25" s="180">
        <f>SUM(I16:I22)</f>
        <v>28</v>
      </c>
    </row>
    <row r="34" spans="3:8" ht="12.75">
      <c r="C34" s="139">
        <v>100</v>
      </c>
      <c r="H34" s="139">
        <v>14550.247524752474</v>
      </c>
    </row>
    <row r="35" spans="3:8" ht="12.75">
      <c r="C35" s="180">
        <v>198</v>
      </c>
      <c r="H35" s="139">
        <f>H34/2</f>
        <v>7275.123762376237</v>
      </c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V35"/>
  <sheetViews>
    <sheetView view="pageBreakPreview" zoomScale="115" zoomScaleSheetLayoutView="115" workbookViewId="0" topLeftCell="A11">
      <selection activeCell="H18" sqref="H18"/>
    </sheetView>
  </sheetViews>
  <sheetFormatPr defaultColWidth="9.140625" defaultRowHeight="12.75"/>
  <cols>
    <col min="1" max="1" width="3.8515625" style="139" customWidth="1"/>
    <col min="2" max="2" width="28.421875" style="139" customWidth="1"/>
    <col min="3" max="5" width="9.7109375" style="139" customWidth="1"/>
    <col min="6" max="6" width="10.7109375" style="139" customWidth="1"/>
    <col min="7" max="8" width="12.7109375" style="139" customWidth="1"/>
    <col min="9" max="9" width="12.421875" style="139" customWidth="1"/>
    <col min="10" max="10" width="11.57421875" style="139" customWidth="1"/>
    <col min="11" max="11" width="11.28125" style="139" customWidth="1"/>
    <col min="12" max="12" width="9.140625" style="139" customWidth="1"/>
    <col min="13" max="15" width="12.140625" style="139" customWidth="1"/>
    <col min="16" max="16" width="12.7109375" style="139" customWidth="1"/>
    <col min="17" max="17" width="11.28125" style="139" bestFit="1" customWidth="1"/>
    <col min="18" max="18" width="14.57421875" style="139" customWidth="1"/>
    <col min="19" max="19" width="12.7109375" style="139" customWidth="1"/>
    <col min="20" max="20" width="9.140625" style="139" customWidth="1"/>
    <col min="21" max="21" width="10.8515625" style="139" customWidth="1"/>
    <col min="22" max="22" width="14.28125" style="139" customWidth="1"/>
    <col min="23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MK!A3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99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42" t="s">
        <v>6</v>
      </c>
      <c r="H6" s="142" t="s">
        <v>7</v>
      </c>
      <c r="I6" s="142" t="s">
        <v>8</v>
      </c>
      <c r="J6" s="157" t="s">
        <v>7</v>
      </c>
      <c r="K6" s="338" t="s">
        <v>54</v>
      </c>
    </row>
    <row r="7" spans="1:18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43" t="s">
        <v>17</v>
      </c>
      <c r="H7" s="143" t="s">
        <v>18</v>
      </c>
      <c r="I7" s="143" t="s">
        <v>19</v>
      </c>
      <c r="J7" s="158" t="s">
        <v>20</v>
      </c>
      <c r="K7" s="339"/>
      <c r="P7" s="143" t="s">
        <v>10</v>
      </c>
      <c r="Q7" s="143" t="s">
        <v>11</v>
      </c>
      <c r="R7" s="143" t="s">
        <v>12</v>
      </c>
    </row>
    <row r="8" spans="1:15" ht="12.75">
      <c r="A8" s="335"/>
      <c r="B8" s="335"/>
      <c r="C8" s="335"/>
      <c r="D8" s="335"/>
      <c r="E8" s="335"/>
      <c r="F8" s="337"/>
      <c r="G8" s="144"/>
      <c r="H8" s="144" t="s">
        <v>17</v>
      </c>
      <c r="I8" s="144" t="s">
        <v>21</v>
      </c>
      <c r="J8" s="159" t="s">
        <v>22</v>
      </c>
      <c r="K8" s="340"/>
      <c r="M8" s="143" t="s">
        <v>70</v>
      </c>
      <c r="N8" s="193" t="s">
        <v>100</v>
      </c>
      <c r="O8" s="193"/>
    </row>
    <row r="9" spans="1:22" ht="19.5" customHeight="1">
      <c r="A9" s="145">
        <v>1</v>
      </c>
      <c r="B9" s="146" t="s">
        <v>24</v>
      </c>
      <c r="C9" s="147">
        <v>1758</v>
      </c>
      <c r="D9" s="8">
        <v>467</v>
      </c>
      <c r="E9" s="8">
        <v>0</v>
      </c>
      <c r="F9" s="204">
        <f aca="true" t="shared" si="0" ref="F9:F14">SUM(C9:E9)</f>
        <v>2225</v>
      </c>
      <c r="G9" s="148">
        <v>6864900</v>
      </c>
      <c r="H9" s="149">
        <f aca="true" t="shared" si="1" ref="H9:H17">+G9/D9</f>
        <v>14700</v>
      </c>
      <c r="I9" s="160">
        <v>981</v>
      </c>
      <c r="J9" s="8"/>
      <c r="K9" s="146" t="s">
        <v>25</v>
      </c>
      <c r="M9" s="139">
        <v>35</v>
      </c>
      <c r="N9" s="139">
        <v>111</v>
      </c>
      <c r="O9" s="139" t="s">
        <v>101</v>
      </c>
      <c r="P9" s="123"/>
      <c r="Q9" s="216"/>
      <c r="R9" s="217"/>
      <c r="S9" s="139">
        <v>467</v>
      </c>
      <c r="T9" s="139">
        <v>7300</v>
      </c>
      <c r="U9" s="139">
        <f>T9*S9</f>
        <v>3409100</v>
      </c>
      <c r="V9" s="180">
        <f>U9+G9</f>
        <v>10274000</v>
      </c>
    </row>
    <row r="10" spans="1:22" ht="19.5" customHeight="1">
      <c r="A10" s="145">
        <f aca="true" t="shared" si="2" ref="A10:A22">A9+1</f>
        <v>2</v>
      </c>
      <c r="B10" s="146" t="s">
        <v>26</v>
      </c>
      <c r="C10" s="8">
        <v>0</v>
      </c>
      <c r="D10" s="8">
        <v>10</v>
      </c>
      <c r="E10" s="8">
        <v>5</v>
      </c>
      <c r="F10" s="204">
        <f t="shared" si="0"/>
        <v>15</v>
      </c>
      <c r="G10" s="148">
        <v>72000</v>
      </c>
      <c r="H10" s="149">
        <f t="shared" si="1"/>
        <v>7200</v>
      </c>
      <c r="I10" s="162">
        <v>395</v>
      </c>
      <c r="J10" s="8"/>
      <c r="K10" s="146" t="s">
        <v>55</v>
      </c>
      <c r="P10" s="8"/>
      <c r="Q10" s="216"/>
      <c r="R10" s="217"/>
      <c r="S10" s="213">
        <v>330</v>
      </c>
      <c r="T10" s="139">
        <v>800</v>
      </c>
      <c r="U10" s="139">
        <f aca="true" t="shared" si="3" ref="U10:U22">T10*S10</f>
        <v>264000</v>
      </c>
      <c r="V10" s="180">
        <f aca="true" t="shared" si="4" ref="V10:V22">U10+G10</f>
        <v>336000</v>
      </c>
    </row>
    <row r="11" spans="1:22" ht="19.5" customHeight="1">
      <c r="A11" s="145">
        <f t="shared" si="2"/>
        <v>3</v>
      </c>
      <c r="B11" s="146" t="s">
        <v>28</v>
      </c>
      <c r="C11" s="8">
        <v>4</v>
      </c>
      <c r="D11" s="8">
        <v>5</v>
      </c>
      <c r="E11" s="8">
        <v>5</v>
      </c>
      <c r="F11" s="204">
        <f t="shared" si="0"/>
        <v>14</v>
      </c>
      <c r="G11" s="148">
        <v>18500</v>
      </c>
      <c r="H11" s="149">
        <f t="shared" si="1"/>
        <v>3700</v>
      </c>
      <c r="I11" s="162">
        <v>20</v>
      </c>
      <c r="J11" s="8"/>
      <c r="K11" s="146" t="s">
        <v>29</v>
      </c>
      <c r="L11" s="163" t="s">
        <v>30</v>
      </c>
      <c r="M11" s="163"/>
      <c r="N11" s="163"/>
      <c r="O11" s="163"/>
      <c r="P11" s="8"/>
      <c r="Q11" s="216"/>
      <c r="R11" s="200"/>
      <c r="S11" s="139">
        <v>10</v>
      </c>
      <c r="T11" s="139">
        <v>950</v>
      </c>
      <c r="U11" s="139">
        <f t="shared" si="3"/>
        <v>9500</v>
      </c>
      <c r="V11" s="180">
        <f t="shared" si="4"/>
        <v>28000</v>
      </c>
    </row>
    <row r="12" spans="1:22" ht="19.5" customHeight="1">
      <c r="A12" s="145">
        <f t="shared" si="2"/>
        <v>4</v>
      </c>
      <c r="B12" s="146" t="s">
        <v>31</v>
      </c>
      <c r="C12" s="8">
        <v>0</v>
      </c>
      <c r="D12" s="8">
        <v>2</v>
      </c>
      <c r="E12" s="8">
        <v>0</v>
      </c>
      <c r="F12" s="204">
        <f t="shared" si="0"/>
        <v>2</v>
      </c>
      <c r="G12" s="148">
        <v>400</v>
      </c>
      <c r="H12" s="149">
        <f t="shared" si="1"/>
        <v>200</v>
      </c>
      <c r="I12" s="162">
        <v>5500</v>
      </c>
      <c r="J12" s="8"/>
      <c r="K12" s="146" t="s">
        <v>32</v>
      </c>
      <c r="P12" s="8"/>
      <c r="Q12" s="216"/>
      <c r="R12" s="217"/>
      <c r="S12" s="139">
        <v>64</v>
      </c>
      <c r="T12" s="139">
        <v>195</v>
      </c>
      <c r="U12" s="139">
        <f t="shared" si="3"/>
        <v>12480</v>
      </c>
      <c r="V12" s="180">
        <f t="shared" si="4"/>
        <v>12880</v>
      </c>
    </row>
    <row r="13" spans="1:22" ht="19.5" customHeight="1">
      <c r="A13" s="145">
        <f t="shared" si="2"/>
        <v>5</v>
      </c>
      <c r="B13" s="146" t="s">
        <v>33</v>
      </c>
      <c r="C13" s="8">
        <v>0.5</v>
      </c>
      <c r="D13" s="8">
        <v>0.25</v>
      </c>
      <c r="E13" s="8">
        <v>0.25</v>
      </c>
      <c r="F13" s="204">
        <f t="shared" si="0"/>
        <v>1</v>
      </c>
      <c r="G13" s="148">
        <v>500</v>
      </c>
      <c r="H13" s="149">
        <f t="shared" si="1"/>
        <v>2000</v>
      </c>
      <c r="I13" s="162">
        <v>135</v>
      </c>
      <c r="J13" s="8"/>
      <c r="K13" s="146" t="s">
        <v>32</v>
      </c>
      <c r="P13" s="8"/>
      <c r="Q13" s="216"/>
      <c r="R13" s="192"/>
      <c r="S13" s="139">
        <v>0.25</v>
      </c>
      <c r="T13" s="139">
        <v>105</v>
      </c>
      <c r="U13" s="139">
        <f t="shared" si="3"/>
        <v>26.25</v>
      </c>
      <c r="V13" s="180">
        <f t="shared" si="4"/>
        <v>526.25</v>
      </c>
    </row>
    <row r="14" spans="1:22" ht="19.5" customHeight="1">
      <c r="A14" s="145">
        <f t="shared" si="2"/>
        <v>6</v>
      </c>
      <c r="B14" s="146" t="s">
        <v>34</v>
      </c>
      <c r="C14" s="8">
        <v>0</v>
      </c>
      <c r="D14" s="8">
        <v>0</v>
      </c>
      <c r="E14" s="8">
        <v>0</v>
      </c>
      <c r="F14" s="204">
        <f t="shared" si="0"/>
        <v>0</v>
      </c>
      <c r="G14" s="148">
        <v>0</v>
      </c>
      <c r="H14" s="149" t="e">
        <f t="shared" si="1"/>
        <v>#DIV/0!</v>
      </c>
      <c r="I14" s="162">
        <v>0</v>
      </c>
      <c r="J14" s="8"/>
      <c r="K14" s="146" t="s">
        <v>56</v>
      </c>
      <c r="P14" s="8"/>
      <c r="Q14" s="216"/>
      <c r="R14" s="200"/>
      <c r="S14" s="139">
        <v>24</v>
      </c>
      <c r="T14" s="139">
        <v>142</v>
      </c>
      <c r="U14" s="139">
        <f t="shared" si="3"/>
        <v>3408</v>
      </c>
      <c r="V14" s="180">
        <f t="shared" si="4"/>
        <v>3408</v>
      </c>
    </row>
    <row r="15" spans="1:22" ht="19.5" customHeight="1">
      <c r="A15" s="145">
        <f t="shared" si="2"/>
        <v>7</v>
      </c>
      <c r="B15" s="146" t="s">
        <v>35</v>
      </c>
      <c r="C15" s="205">
        <v>0</v>
      </c>
      <c r="D15" s="205">
        <v>0</v>
      </c>
      <c r="E15" s="205">
        <v>0</v>
      </c>
      <c r="F15" s="204">
        <f aca="true" t="shared" si="5" ref="F15:F22">SUM(C15:E15)</f>
        <v>0</v>
      </c>
      <c r="G15" s="8">
        <v>0</v>
      </c>
      <c r="H15" s="149" t="e">
        <f t="shared" si="1"/>
        <v>#DIV/0!</v>
      </c>
      <c r="I15" s="205">
        <v>0</v>
      </c>
      <c r="J15" s="8"/>
      <c r="K15" s="8"/>
      <c r="P15" s="8"/>
      <c r="Q15" s="216"/>
      <c r="R15" s="192"/>
      <c r="U15" s="139">
        <f t="shared" si="3"/>
        <v>0</v>
      </c>
      <c r="V15" s="180">
        <f t="shared" si="4"/>
        <v>0</v>
      </c>
    </row>
    <row r="16" spans="1:22" ht="19.5" customHeight="1">
      <c r="A16" s="145">
        <f t="shared" si="2"/>
        <v>8</v>
      </c>
      <c r="B16" s="146" t="s">
        <v>36</v>
      </c>
      <c r="C16" s="16">
        <v>3</v>
      </c>
      <c r="D16" s="16">
        <v>5</v>
      </c>
      <c r="E16" s="16">
        <v>3</v>
      </c>
      <c r="F16" s="207">
        <f t="shared" si="5"/>
        <v>11</v>
      </c>
      <c r="G16" s="8">
        <v>12000</v>
      </c>
      <c r="H16" s="149">
        <f t="shared" si="1"/>
        <v>2400</v>
      </c>
      <c r="I16" s="164">
        <v>29</v>
      </c>
      <c r="J16" s="8"/>
      <c r="K16" s="8" t="s">
        <v>57</v>
      </c>
      <c r="P16" s="8"/>
      <c r="Q16" s="216"/>
      <c r="R16" s="192"/>
      <c r="S16" s="139">
        <v>8</v>
      </c>
      <c r="T16" s="139">
        <v>250</v>
      </c>
      <c r="U16" s="139">
        <f t="shared" si="3"/>
        <v>2000</v>
      </c>
      <c r="V16" s="180">
        <f t="shared" si="4"/>
        <v>14000</v>
      </c>
    </row>
    <row r="17" spans="1:22" ht="19.5" customHeight="1">
      <c r="A17" s="145">
        <f t="shared" si="2"/>
        <v>9</v>
      </c>
      <c r="B17" s="146" t="s">
        <v>37</v>
      </c>
      <c r="C17" s="16">
        <v>0</v>
      </c>
      <c r="D17" s="16">
        <v>1</v>
      </c>
      <c r="E17" s="16">
        <v>1</v>
      </c>
      <c r="F17" s="207">
        <f t="shared" si="5"/>
        <v>2</v>
      </c>
      <c r="G17" s="8">
        <v>23</v>
      </c>
      <c r="H17" s="149">
        <f t="shared" si="1"/>
        <v>23</v>
      </c>
      <c r="I17" s="164">
        <v>16</v>
      </c>
      <c r="J17" s="8"/>
      <c r="K17" s="8" t="s">
        <v>58</v>
      </c>
      <c r="P17" s="8"/>
      <c r="Q17" s="216"/>
      <c r="R17" s="192"/>
      <c r="S17" s="139">
        <v>1</v>
      </c>
      <c r="T17" s="139">
        <v>250</v>
      </c>
      <c r="U17" s="139">
        <f t="shared" si="3"/>
        <v>250</v>
      </c>
      <c r="V17" s="180">
        <f t="shared" si="4"/>
        <v>273</v>
      </c>
    </row>
    <row r="18" spans="1:22" ht="19.5" customHeight="1">
      <c r="A18" s="145">
        <f t="shared" si="2"/>
        <v>10</v>
      </c>
      <c r="B18" s="146" t="s">
        <v>38</v>
      </c>
      <c r="C18" s="16">
        <v>0</v>
      </c>
      <c r="D18" s="16">
        <v>0</v>
      </c>
      <c r="E18" s="16">
        <v>0</v>
      </c>
      <c r="F18" s="207">
        <f t="shared" si="5"/>
        <v>0</v>
      </c>
      <c r="G18" s="8">
        <v>0</v>
      </c>
      <c r="H18" s="16">
        <v>0</v>
      </c>
      <c r="I18" s="164">
        <v>0</v>
      </c>
      <c r="J18" s="8"/>
      <c r="K18" s="8"/>
      <c r="P18" s="8"/>
      <c r="Q18" s="216"/>
      <c r="R18" s="192"/>
      <c r="S18" s="139">
        <v>0</v>
      </c>
      <c r="T18" s="139" t="e">
        <v>#DIV/0!</v>
      </c>
      <c r="U18" s="139" t="e">
        <f t="shared" si="3"/>
        <v>#DIV/0!</v>
      </c>
      <c r="V18" s="180" t="e">
        <f t="shared" si="4"/>
        <v>#DIV/0!</v>
      </c>
    </row>
    <row r="19" spans="1:22" ht="19.5" customHeight="1">
      <c r="A19" s="145">
        <f t="shared" si="2"/>
        <v>11</v>
      </c>
      <c r="B19" s="146" t="s">
        <v>40</v>
      </c>
      <c r="C19" s="8">
        <v>0</v>
      </c>
      <c r="D19" s="8">
        <v>0</v>
      </c>
      <c r="E19" s="8">
        <v>0</v>
      </c>
      <c r="F19" s="207">
        <f t="shared" si="5"/>
        <v>0</v>
      </c>
      <c r="G19" s="8">
        <v>0</v>
      </c>
      <c r="H19" s="16">
        <v>0</v>
      </c>
      <c r="I19" s="164">
        <v>0</v>
      </c>
      <c r="J19" s="8"/>
      <c r="K19" s="8"/>
      <c r="P19" s="8"/>
      <c r="Q19" s="216"/>
      <c r="U19" s="139">
        <f t="shared" si="3"/>
        <v>0</v>
      </c>
      <c r="V19" s="180">
        <f t="shared" si="4"/>
        <v>0</v>
      </c>
    </row>
    <row r="20" spans="1:22" ht="19.5" customHeight="1">
      <c r="A20" s="145">
        <f t="shared" si="2"/>
        <v>12</v>
      </c>
      <c r="B20" s="146" t="s">
        <v>41</v>
      </c>
      <c r="C20" s="16">
        <v>0</v>
      </c>
      <c r="D20" s="16">
        <v>0</v>
      </c>
      <c r="E20" s="16">
        <v>0</v>
      </c>
      <c r="F20" s="207">
        <f t="shared" si="5"/>
        <v>0</v>
      </c>
      <c r="G20" s="8">
        <v>0</v>
      </c>
      <c r="H20" s="16">
        <v>0</v>
      </c>
      <c r="I20" s="164">
        <v>0</v>
      </c>
      <c r="J20" s="8"/>
      <c r="K20" s="8"/>
      <c r="P20" s="8"/>
      <c r="Q20" s="216"/>
      <c r="U20" s="139">
        <f t="shared" si="3"/>
        <v>0</v>
      </c>
      <c r="V20" s="180">
        <f t="shared" si="4"/>
        <v>0</v>
      </c>
    </row>
    <row r="21" spans="1:22" ht="19.5" customHeight="1">
      <c r="A21" s="145">
        <f t="shared" si="2"/>
        <v>13</v>
      </c>
      <c r="B21" s="146" t="s">
        <v>42</v>
      </c>
      <c r="C21" s="8">
        <v>0</v>
      </c>
      <c r="D21" s="8">
        <v>0</v>
      </c>
      <c r="E21" s="8">
        <v>0</v>
      </c>
      <c r="F21" s="207">
        <f t="shared" si="5"/>
        <v>0</v>
      </c>
      <c r="G21" s="8">
        <v>0</v>
      </c>
      <c r="H21" s="16">
        <v>0</v>
      </c>
      <c r="I21" s="164">
        <v>0</v>
      </c>
      <c r="J21" s="8"/>
      <c r="K21" s="8"/>
      <c r="P21" s="8"/>
      <c r="Q21" s="216"/>
      <c r="U21" s="139">
        <f t="shared" si="3"/>
        <v>0</v>
      </c>
      <c r="V21" s="180">
        <f t="shared" si="4"/>
        <v>0</v>
      </c>
    </row>
    <row r="22" spans="1:22" ht="19.5" customHeight="1">
      <c r="A22" s="145">
        <f t="shared" si="2"/>
        <v>14</v>
      </c>
      <c r="B22" s="146" t="s">
        <v>43</v>
      </c>
      <c r="C22" s="16">
        <v>0</v>
      </c>
      <c r="D22" s="16">
        <v>0</v>
      </c>
      <c r="E22" s="16">
        <v>0</v>
      </c>
      <c r="F22" s="207">
        <f t="shared" si="5"/>
        <v>0</v>
      </c>
      <c r="G22" s="8">
        <v>0</v>
      </c>
      <c r="H22" s="16">
        <v>0</v>
      </c>
      <c r="I22" s="164">
        <v>0</v>
      </c>
      <c r="J22" s="8"/>
      <c r="K22" s="8"/>
      <c r="U22" s="139">
        <f t="shared" si="3"/>
        <v>0</v>
      </c>
      <c r="V22" s="180">
        <f t="shared" si="4"/>
        <v>0</v>
      </c>
    </row>
    <row r="23" spans="1:11" ht="19.5" customHeight="1">
      <c r="A23" s="36"/>
      <c r="B23" s="36" t="s">
        <v>16</v>
      </c>
      <c r="C23" s="33">
        <f aca="true" t="shared" si="6" ref="C23:I23">SUM(C9:C22)</f>
        <v>1765.5</v>
      </c>
      <c r="D23" s="33">
        <f t="shared" si="6"/>
        <v>490.25</v>
      </c>
      <c r="E23" s="317">
        <f t="shared" si="6"/>
        <v>14.25</v>
      </c>
      <c r="F23" s="33">
        <f t="shared" si="6"/>
        <v>2270</v>
      </c>
      <c r="G23" s="33">
        <f t="shared" si="6"/>
        <v>6968323</v>
      </c>
      <c r="H23" s="33">
        <f>SUM(H16:H22)</f>
        <v>2423</v>
      </c>
      <c r="I23" s="130">
        <f t="shared" si="6"/>
        <v>7076</v>
      </c>
      <c r="J23" s="8"/>
      <c r="K23" s="146"/>
    </row>
    <row r="25" spans="3:9" ht="12.75">
      <c r="C25" s="180">
        <f>SUM(C15:C22)</f>
        <v>3</v>
      </c>
      <c r="D25" s="180">
        <f>SUM(D15:D22)</f>
        <v>6</v>
      </c>
      <c r="E25" s="180">
        <f>SUM(E15:E22)</f>
        <v>4</v>
      </c>
      <c r="F25" s="180">
        <f>SUM(F15:F22)</f>
        <v>13</v>
      </c>
      <c r="G25" s="180">
        <f>SUM(G16:G22)</f>
        <v>12023</v>
      </c>
      <c r="H25" s="180">
        <f>G25/D25</f>
        <v>2003.8333333333333</v>
      </c>
      <c r="I25" s="180">
        <f>SUM(I16:I22)</f>
        <v>45</v>
      </c>
    </row>
    <row r="26" spans="2:6" ht="12.75">
      <c r="B26" s="139" t="s">
        <v>102</v>
      </c>
      <c r="C26" s="147">
        <v>617</v>
      </c>
      <c r="D26" s="8">
        <v>292</v>
      </c>
      <c r="F26" s="180">
        <f>SUM(C26:E26)</f>
        <v>909</v>
      </c>
    </row>
    <row r="27" ht="12.75">
      <c r="B27" s="139" t="s">
        <v>46</v>
      </c>
    </row>
    <row r="28" spans="2:10" ht="12.75">
      <c r="B28" s="189" t="s">
        <v>103</v>
      </c>
      <c r="C28" s="208">
        <v>400</v>
      </c>
      <c r="D28" s="208">
        <v>0</v>
      </c>
      <c r="E28" s="208">
        <v>0</v>
      </c>
      <c r="F28" s="187">
        <f>SUM(C28:E28)</f>
        <v>400</v>
      </c>
      <c r="I28" s="139">
        <v>200</v>
      </c>
      <c r="J28" s="180">
        <f>F28/2</f>
        <v>200</v>
      </c>
    </row>
    <row r="29" spans="2:10" ht="12.75">
      <c r="B29" s="189" t="s">
        <v>104</v>
      </c>
      <c r="C29" s="208">
        <v>625</v>
      </c>
      <c r="D29" s="208">
        <v>175</v>
      </c>
      <c r="E29" s="208">
        <v>0</v>
      </c>
      <c r="F29" s="187">
        <f>SUM(C29:E29)</f>
        <v>800</v>
      </c>
      <c r="I29" s="139">
        <v>400</v>
      </c>
      <c r="J29" s="180">
        <f>F29/2</f>
        <v>400</v>
      </c>
    </row>
    <row r="30" spans="2:10" ht="12.75">
      <c r="B30" s="189" t="s">
        <v>105</v>
      </c>
      <c r="C30" s="208">
        <v>0</v>
      </c>
      <c r="D30" s="208">
        <v>0</v>
      </c>
      <c r="E30" s="208">
        <v>0</v>
      </c>
      <c r="F30" s="187">
        <f>SUM(C30:E30)</f>
        <v>0</v>
      </c>
      <c r="J30" s="180">
        <f>F30/2</f>
        <v>0</v>
      </c>
    </row>
    <row r="31" spans="2:10" ht="12.75">
      <c r="B31" s="214" t="s">
        <v>67</v>
      </c>
      <c r="C31" s="208">
        <v>0</v>
      </c>
      <c r="D31" s="208">
        <v>0</v>
      </c>
      <c r="E31" s="208">
        <v>0</v>
      </c>
      <c r="F31" s="187">
        <f>SUM(C31:E31)</f>
        <v>0</v>
      </c>
      <c r="I31" s="139">
        <v>0</v>
      </c>
      <c r="J31" s="180">
        <f>F31/2</f>
        <v>0</v>
      </c>
    </row>
    <row r="32" spans="2:9" s="138" customFormat="1" ht="12.75">
      <c r="B32" s="215" t="s">
        <v>77</v>
      </c>
      <c r="C32" s="156">
        <f>SUM(C28:C31)</f>
        <v>1025</v>
      </c>
      <c r="D32" s="156">
        <f>SUM(D28:D31)</f>
        <v>175</v>
      </c>
      <c r="E32" s="156">
        <f>SUM(E28:E31)</f>
        <v>0</v>
      </c>
      <c r="F32" s="156">
        <f>SUM(F28:F31)</f>
        <v>1200</v>
      </c>
      <c r="I32" s="138">
        <f>SUM(I28:I31)</f>
        <v>600</v>
      </c>
    </row>
    <row r="33" spans="3:6" ht="12.75">
      <c r="C33" s="180">
        <f>C26+C32</f>
        <v>1642</v>
      </c>
      <c r="D33" s="180">
        <f>D26+D32</f>
        <v>467</v>
      </c>
      <c r="E33" s="180">
        <f>E26+E32</f>
        <v>0</v>
      </c>
      <c r="F33" s="180">
        <f>F26+F32</f>
        <v>2109</v>
      </c>
    </row>
    <row r="35" ht="12.75">
      <c r="C35" s="180"/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S37"/>
  <sheetViews>
    <sheetView view="pageBreakPreview" zoomScale="115" zoomScaleSheetLayoutView="115" workbookViewId="0" topLeftCell="A12">
      <selection activeCell="J22" sqref="J22"/>
    </sheetView>
  </sheetViews>
  <sheetFormatPr defaultColWidth="9.140625" defaultRowHeight="12.75"/>
  <cols>
    <col min="1" max="1" width="3.8515625" style="139" customWidth="1"/>
    <col min="2" max="2" width="25.140625" style="139" customWidth="1"/>
    <col min="3" max="5" width="10.7109375" style="139" customWidth="1"/>
    <col min="6" max="6" width="13.8515625" style="139" customWidth="1"/>
    <col min="7" max="7" width="12.8515625" style="139" customWidth="1"/>
    <col min="8" max="8" width="13.57421875" style="139" customWidth="1"/>
    <col min="9" max="9" width="10.7109375" style="139" customWidth="1"/>
    <col min="10" max="10" width="11.57421875" style="139" customWidth="1"/>
    <col min="11" max="11" width="11.28125" style="139" customWidth="1"/>
    <col min="12" max="12" width="9.28125" style="139" bestFit="1" customWidth="1"/>
    <col min="13" max="13" width="12.7109375" style="139" customWidth="1"/>
    <col min="14" max="14" width="9.140625" style="139" customWidth="1"/>
    <col min="15" max="15" width="15.57421875" style="139" customWidth="1"/>
    <col min="16" max="16" width="12.8515625" style="139" bestFit="1" customWidth="1"/>
    <col min="17" max="17" width="9.140625" style="139" customWidth="1"/>
    <col min="18" max="18" width="14.421875" style="139" customWidth="1"/>
    <col min="19" max="19" width="15.00390625" style="139" customWidth="1"/>
    <col min="20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MS!A3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106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5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57" t="s">
        <v>6</v>
      </c>
      <c r="H6" s="142" t="s">
        <v>7</v>
      </c>
      <c r="I6" s="142" t="s">
        <v>8</v>
      </c>
      <c r="J6" s="157" t="s">
        <v>7</v>
      </c>
      <c r="K6" s="338" t="s">
        <v>54</v>
      </c>
      <c r="M6" s="210" t="s">
        <v>94</v>
      </c>
      <c r="N6" s="210"/>
      <c r="O6" s="210"/>
    </row>
    <row r="7" spans="1:15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58" t="s">
        <v>17</v>
      </c>
      <c r="H7" s="143" t="s">
        <v>18</v>
      </c>
      <c r="I7" s="143" t="s">
        <v>19</v>
      </c>
      <c r="J7" s="158" t="s">
        <v>20</v>
      </c>
      <c r="K7" s="339"/>
      <c r="M7" s="210"/>
      <c r="N7" s="210"/>
      <c r="O7" s="210"/>
    </row>
    <row r="8" spans="1:15" ht="12.75">
      <c r="A8" s="335"/>
      <c r="B8" s="335"/>
      <c r="C8" s="335"/>
      <c r="D8" s="335"/>
      <c r="E8" s="335"/>
      <c r="F8" s="337"/>
      <c r="G8" s="159"/>
      <c r="H8" s="144" t="s">
        <v>17</v>
      </c>
      <c r="I8" s="144" t="s">
        <v>21</v>
      </c>
      <c r="J8" s="159" t="s">
        <v>22</v>
      </c>
      <c r="K8" s="340"/>
      <c r="M8" s="139">
        <v>2019</v>
      </c>
      <c r="N8" s="210"/>
      <c r="O8" s="210"/>
    </row>
    <row r="9" spans="1:19" ht="19.5" customHeight="1">
      <c r="A9" s="145">
        <v>1</v>
      </c>
      <c r="B9" s="146" t="s">
        <v>24</v>
      </c>
      <c r="C9" s="147">
        <v>634</v>
      </c>
      <c r="D9" s="8">
        <v>592</v>
      </c>
      <c r="E9" s="8">
        <v>0</v>
      </c>
      <c r="F9" s="204">
        <f aca="true" t="shared" si="0" ref="F9:F18">SUM(C9:E9)</f>
        <v>1226</v>
      </c>
      <c r="G9" s="149">
        <v>8288000</v>
      </c>
      <c r="H9" s="149">
        <f>+G9/D9</f>
        <v>14000</v>
      </c>
      <c r="I9" s="160">
        <v>572</v>
      </c>
      <c r="J9" s="8">
        <v>2000</v>
      </c>
      <c r="K9" s="146" t="s">
        <v>25</v>
      </c>
      <c r="M9" s="30">
        <v>30</v>
      </c>
      <c r="N9" s="211" t="s">
        <v>107</v>
      </c>
      <c r="O9" s="180" t="s">
        <v>108</v>
      </c>
      <c r="P9" s="180">
        <v>592</v>
      </c>
      <c r="Q9" s="139">
        <v>7000</v>
      </c>
      <c r="R9" s="180">
        <f>Q9*P9</f>
        <v>4144000</v>
      </c>
      <c r="S9" s="180">
        <f>R9+G9</f>
        <v>12432000</v>
      </c>
    </row>
    <row r="10" spans="1:19" ht="19.5" customHeight="1">
      <c r="A10" s="145">
        <f aca="true" t="shared" si="1" ref="A10:A22">A9+1</f>
        <v>2</v>
      </c>
      <c r="B10" s="146" t="s">
        <v>26</v>
      </c>
      <c r="C10" s="8">
        <v>404</v>
      </c>
      <c r="D10" s="8">
        <v>823</v>
      </c>
      <c r="E10" s="8">
        <v>2</v>
      </c>
      <c r="F10" s="204">
        <f t="shared" si="0"/>
        <v>1229</v>
      </c>
      <c r="G10" s="149">
        <v>1072500</v>
      </c>
      <c r="H10" s="148">
        <f>+G10/D10</f>
        <v>1303.1591737545566</v>
      </c>
      <c r="I10" s="162">
        <v>596</v>
      </c>
      <c r="J10" s="8">
        <v>10000</v>
      </c>
      <c r="K10" s="146" t="s">
        <v>55</v>
      </c>
      <c r="M10" s="30">
        <v>30</v>
      </c>
      <c r="N10" s="211" t="s">
        <v>109</v>
      </c>
      <c r="O10" s="180" t="s">
        <v>110</v>
      </c>
      <c r="P10" s="139">
        <v>825</v>
      </c>
      <c r="Q10" s="139">
        <v>650</v>
      </c>
      <c r="R10" s="180">
        <f aca="true" t="shared" si="2" ref="R10:R22">Q10*P10</f>
        <v>536250</v>
      </c>
      <c r="S10" s="180">
        <f aca="true" t="shared" si="3" ref="S10:S22">R10+G10</f>
        <v>1608750</v>
      </c>
    </row>
    <row r="11" spans="1:19" ht="19.5" customHeight="1">
      <c r="A11" s="145">
        <f t="shared" si="1"/>
        <v>3</v>
      </c>
      <c r="B11" s="146" t="s">
        <v>28</v>
      </c>
      <c r="C11" s="8">
        <v>3</v>
      </c>
      <c r="D11" s="8">
        <v>59</v>
      </c>
      <c r="E11" s="8">
        <v>5</v>
      </c>
      <c r="F11" s="204">
        <f t="shared" si="0"/>
        <v>67</v>
      </c>
      <c r="G11" s="149">
        <v>59000</v>
      </c>
      <c r="H11" s="148">
        <f>+G11/D11</f>
        <v>1000</v>
      </c>
      <c r="I11" s="162">
        <v>45</v>
      </c>
      <c r="J11" s="8">
        <v>3000</v>
      </c>
      <c r="K11" s="146" t="s">
        <v>29</v>
      </c>
      <c r="L11" s="163" t="s">
        <v>30</v>
      </c>
      <c r="M11" s="30"/>
      <c r="N11" s="212"/>
      <c r="O11" s="180"/>
      <c r="P11" s="139">
        <v>59</v>
      </c>
      <c r="Q11" s="139">
        <v>450</v>
      </c>
      <c r="R11" s="180">
        <f t="shared" si="2"/>
        <v>26550</v>
      </c>
      <c r="S11" s="180">
        <f t="shared" si="3"/>
        <v>85550</v>
      </c>
    </row>
    <row r="12" spans="1:19" ht="19.5" customHeight="1">
      <c r="A12" s="145">
        <f t="shared" si="1"/>
        <v>4</v>
      </c>
      <c r="B12" s="146" t="s">
        <v>31</v>
      </c>
      <c r="C12" s="8">
        <v>0</v>
      </c>
      <c r="D12" s="8">
        <v>38</v>
      </c>
      <c r="E12" s="8">
        <v>20</v>
      </c>
      <c r="F12" s="204">
        <f t="shared" si="0"/>
        <v>58</v>
      </c>
      <c r="G12" s="149">
        <v>9500</v>
      </c>
      <c r="H12" s="148">
        <f>+G12/D12</f>
        <v>250</v>
      </c>
      <c r="I12" s="162">
        <v>77</v>
      </c>
      <c r="J12" s="8"/>
      <c r="K12" s="146" t="s">
        <v>32</v>
      </c>
      <c r="L12" s="180">
        <f>260*D12</f>
        <v>9880</v>
      </c>
      <c r="M12" s="30"/>
      <c r="N12" s="211"/>
      <c r="O12" s="180"/>
      <c r="P12" s="213">
        <v>38</v>
      </c>
      <c r="Q12" s="139">
        <v>150</v>
      </c>
      <c r="R12" s="180">
        <f t="shared" si="2"/>
        <v>5700</v>
      </c>
      <c r="S12" s="180">
        <f t="shared" si="3"/>
        <v>15200</v>
      </c>
    </row>
    <row r="13" spans="1:19" ht="19.5" customHeight="1">
      <c r="A13" s="145">
        <f t="shared" si="1"/>
        <v>5</v>
      </c>
      <c r="B13" s="146" t="s">
        <v>33</v>
      </c>
      <c r="C13" s="8">
        <v>0</v>
      </c>
      <c r="D13" s="8">
        <v>0</v>
      </c>
      <c r="E13" s="8">
        <v>0</v>
      </c>
      <c r="F13" s="204">
        <f t="shared" si="0"/>
        <v>0</v>
      </c>
      <c r="G13" s="149">
        <v>0</v>
      </c>
      <c r="H13" s="148">
        <v>0</v>
      </c>
      <c r="I13" s="162">
        <v>0</v>
      </c>
      <c r="J13" s="8"/>
      <c r="K13" s="146"/>
      <c r="M13" s="30"/>
      <c r="N13" s="211"/>
      <c r="O13" s="180"/>
      <c r="P13" s="139">
        <v>0</v>
      </c>
      <c r="Q13" s="139" t="e">
        <v>#DIV/0!</v>
      </c>
      <c r="R13" s="180" t="e">
        <f t="shared" si="2"/>
        <v>#DIV/0!</v>
      </c>
      <c r="S13" s="180" t="e">
        <f t="shared" si="3"/>
        <v>#DIV/0!</v>
      </c>
    </row>
    <row r="14" spans="1:19" ht="19.5" customHeight="1">
      <c r="A14" s="145">
        <f t="shared" si="1"/>
        <v>6</v>
      </c>
      <c r="B14" s="146" t="s">
        <v>34</v>
      </c>
      <c r="C14" s="8">
        <v>0</v>
      </c>
      <c r="D14" s="8">
        <v>0</v>
      </c>
      <c r="E14" s="8">
        <v>1</v>
      </c>
      <c r="F14" s="204">
        <f t="shared" si="0"/>
        <v>1</v>
      </c>
      <c r="G14" s="149">
        <v>0</v>
      </c>
      <c r="H14" s="148">
        <v>0</v>
      </c>
      <c r="I14" s="162">
        <v>10</v>
      </c>
      <c r="J14" s="8"/>
      <c r="K14" s="146"/>
      <c r="M14" s="30"/>
      <c r="N14" s="211"/>
      <c r="O14" s="180"/>
      <c r="P14" s="139">
        <v>0</v>
      </c>
      <c r="Q14" s="139" t="e">
        <v>#DIV/0!</v>
      </c>
      <c r="R14" s="180" t="e">
        <f t="shared" si="2"/>
        <v>#DIV/0!</v>
      </c>
      <c r="S14" s="180" t="e">
        <f t="shared" si="3"/>
        <v>#DIV/0!</v>
      </c>
    </row>
    <row r="15" spans="1:19" ht="19.5" customHeight="1">
      <c r="A15" s="145">
        <f t="shared" si="1"/>
        <v>7</v>
      </c>
      <c r="B15" s="146" t="s">
        <v>35</v>
      </c>
      <c r="C15" s="205">
        <v>0</v>
      </c>
      <c r="D15" s="8">
        <v>0</v>
      </c>
      <c r="E15" s="205">
        <v>0</v>
      </c>
      <c r="F15" s="205">
        <f t="shared" si="0"/>
        <v>0</v>
      </c>
      <c r="G15" s="149">
        <v>0</v>
      </c>
      <c r="H15" s="206">
        <v>0</v>
      </c>
      <c r="I15" s="206">
        <v>0</v>
      </c>
      <c r="J15" s="8"/>
      <c r="K15" s="8"/>
      <c r="M15" s="30"/>
      <c r="N15" s="180"/>
      <c r="O15" s="180"/>
      <c r="P15" s="139">
        <v>0</v>
      </c>
      <c r="Q15" s="139">
        <v>0</v>
      </c>
      <c r="R15" s="180">
        <f t="shared" si="2"/>
        <v>0</v>
      </c>
      <c r="S15" s="180">
        <f t="shared" si="3"/>
        <v>0</v>
      </c>
    </row>
    <row r="16" spans="1:19" ht="19.5" customHeight="1">
      <c r="A16" s="145">
        <f t="shared" si="1"/>
        <v>8</v>
      </c>
      <c r="B16" s="146" t="s">
        <v>36</v>
      </c>
      <c r="C16" s="16">
        <v>4</v>
      </c>
      <c r="D16" s="8">
        <v>6</v>
      </c>
      <c r="E16" s="16">
        <v>0</v>
      </c>
      <c r="F16" s="207">
        <f t="shared" si="0"/>
        <v>10</v>
      </c>
      <c r="G16" s="149">
        <v>9000</v>
      </c>
      <c r="H16" s="150">
        <f>G16/D16</f>
        <v>1500</v>
      </c>
      <c r="I16" s="162">
        <v>14</v>
      </c>
      <c r="J16" s="8">
        <v>20000</v>
      </c>
      <c r="K16" s="8" t="s">
        <v>57</v>
      </c>
      <c r="M16" s="30"/>
      <c r="N16" s="180"/>
      <c r="O16" s="180"/>
      <c r="P16" s="139">
        <v>6</v>
      </c>
      <c r="Q16" s="139">
        <v>1533.3333333333333</v>
      </c>
      <c r="R16" s="180">
        <f t="shared" si="2"/>
        <v>9200</v>
      </c>
      <c r="S16" s="180">
        <f t="shared" si="3"/>
        <v>18200</v>
      </c>
    </row>
    <row r="17" spans="1:19" ht="19.5" customHeight="1">
      <c r="A17" s="145">
        <f t="shared" si="1"/>
        <v>9</v>
      </c>
      <c r="B17" s="146" t="s">
        <v>37</v>
      </c>
      <c r="C17" s="16">
        <v>0</v>
      </c>
      <c r="D17" s="8">
        <v>0</v>
      </c>
      <c r="E17" s="16">
        <v>0</v>
      </c>
      <c r="F17" s="207">
        <f t="shared" si="0"/>
        <v>0</v>
      </c>
      <c r="G17" s="30">
        <v>0</v>
      </c>
      <c r="H17" s="16">
        <v>0</v>
      </c>
      <c r="I17" s="164">
        <v>0</v>
      </c>
      <c r="J17" s="8"/>
      <c r="K17" s="8"/>
      <c r="M17" s="30"/>
      <c r="N17" s="180"/>
      <c r="O17" s="180"/>
      <c r="P17" s="139">
        <v>0</v>
      </c>
      <c r="Q17" s="139" t="e">
        <v>#DIV/0!</v>
      </c>
      <c r="R17" s="180" t="e">
        <f t="shared" si="2"/>
        <v>#DIV/0!</v>
      </c>
      <c r="S17" s="180" t="e">
        <f t="shared" si="3"/>
        <v>#DIV/0!</v>
      </c>
    </row>
    <row r="18" spans="1:19" ht="19.5" customHeight="1">
      <c r="A18" s="145">
        <f t="shared" si="1"/>
        <v>10</v>
      </c>
      <c r="B18" s="146" t="s">
        <v>38</v>
      </c>
      <c r="C18" s="16">
        <v>0</v>
      </c>
      <c r="D18" s="8">
        <v>0</v>
      </c>
      <c r="E18" s="16">
        <v>0</v>
      </c>
      <c r="F18" s="207">
        <f t="shared" si="0"/>
        <v>0</v>
      </c>
      <c r="G18" s="30">
        <v>0</v>
      </c>
      <c r="H18" s="16">
        <v>0</v>
      </c>
      <c r="I18" s="164">
        <v>0</v>
      </c>
      <c r="J18" s="8"/>
      <c r="K18" s="8"/>
      <c r="M18" s="30"/>
      <c r="N18" s="180"/>
      <c r="O18" s="180"/>
      <c r="P18" s="139">
        <v>0</v>
      </c>
      <c r="Q18" s="139" t="e">
        <v>#DIV/0!</v>
      </c>
      <c r="R18" s="180" t="e">
        <f t="shared" si="2"/>
        <v>#DIV/0!</v>
      </c>
      <c r="S18" s="180" t="e">
        <f t="shared" si="3"/>
        <v>#DIV/0!</v>
      </c>
    </row>
    <row r="19" spans="1:19" ht="19.5" customHeight="1">
      <c r="A19" s="145">
        <f t="shared" si="1"/>
        <v>11</v>
      </c>
      <c r="B19" s="146" t="s">
        <v>40</v>
      </c>
      <c r="C19" s="8">
        <v>0</v>
      </c>
      <c r="D19" s="8">
        <v>0</v>
      </c>
      <c r="E19" s="8">
        <v>0</v>
      </c>
      <c r="F19" s="8">
        <v>0</v>
      </c>
      <c r="G19" s="30">
        <v>0</v>
      </c>
      <c r="H19" s="8">
        <v>0</v>
      </c>
      <c r="I19" s="8">
        <v>0</v>
      </c>
      <c r="J19" s="8"/>
      <c r="K19" s="8"/>
      <c r="M19" s="8"/>
      <c r="N19" s="180"/>
      <c r="O19" s="180"/>
      <c r="P19" s="139">
        <v>0</v>
      </c>
      <c r="Q19" s="139">
        <v>0</v>
      </c>
      <c r="R19" s="180">
        <f t="shared" si="2"/>
        <v>0</v>
      </c>
      <c r="S19" s="180">
        <f t="shared" si="3"/>
        <v>0</v>
      </c>
    </row>
    <row r="20" spans="1:19" ht="19.5" customHeight="1">
      <c r="A20" s="145">
        <f t="shared" si="1"/>
        <v>12</v>
      </c>
      <c r="B20" s="146" t="s">
        <v>41</v>
      </c>
      <c r="C20" s="16">
        <v>0</v>
      </c>
      <c r="D20" s="8">
        <v>0</v>
      </c>
      <c r="E20" s="16">
        <v>0</v>
      </c>
      <c r="F20" s="207">
        <f>SUM(C20:E20)</f>
        <v>0</v>
      </c>
      <c r="G20" s="30">
        <v>0</v>
      </c>
      <c r="H20" s="16">
        <v>0</v>
      </c>
      <c r="I20" s="164">
        <v>0</v>
      </c>
      <c r="J20" s="8"/>
      <c r="K20" s="8"/>
      <c r="M20" s="30"/>
      <c r="N20" s="180"/>
      <c r="O20" s="180"/>
      <c r="P20" s="139">
        <v>0</v>
      </c>
      <c r="Q20" s="139" t="e">
        <v>#DIV/0!</v>
      </c>
      <c r="R20" s="180" t="e">
        <f t="shared" si="2"/>
        <v>#DIV/0!</v>
      </c>
      <c r="S20" s="180" t="e">
        <f t="shared" si="3"/>
        <v>#DIV/0!</v>
      </c>
    </row>
    <row r="21" spans="1:19" ht="19.5" customHeight="1">
      <c r="A21" s="145">
        <f t="shared" si="1"/>
        <v>13</v>
      </c>
      <c r="B21" s="146" t="s">
        <v>42</v>
      </c>
      <c r="C21" s="16">
        <v>0</v>
      </c>
      <c r="D21" s="8">
        <v>0</v>
      </c>
      <c r="E21" s="16">
        <v>0</v>
      </c>
      <c r="F21" s="207">
        <f>SUM(C21:E21)</f>
        <v>0</v>
      </c>
      <c r="G21" s="30">
        <v>0</v>
      </c>
      <c r="H21" s="16">
        <v>0</v>
      </c>
      <c r="I21" s="164">
        <v>0</v>
      </c>
      <c r="J21" s="8"/>
      <c r="K21" s="8"/>
      <c r="M21" s="30"/>
      <c r="N21" s="180"/>
      <c r="O21" s="180"/>
      <c r="P21" s="139">
        <v>0</v>
      </c>
      <c r="Q21" s="139" t="e">
        <v>#DIV/0!</v>
      </c>
      <c r="R21" s="180" t="e">
        <f t="shared" si="2"/>
        <v>#DIV/0!</v>
      </c>
      <c r="S21" s="180" t="e">
        <f t="shared" si="3"/>
        <v>#DIV/0!</v>
      </c>
    </row>
    <row r="22" spans="1:19" ht="19.5" customHeight="1">
      <c r="A22" s="145">
        <f t="shared" si="1"/>
        <v>14</v>
      </c>
      <c r="B22" s="146" t="s">
        <v>43</v>
      </c>
      <c r="C22" s="8">
        <v>0</v>
      </c>
      <c r="D22" s="8">
        <v>0</v>
      </c>
      <c r="E22" s="8">
        <v>0</v>
      </c>
      <c r="F22" s="8">
        <v>0</v>
      </c>
      <c r="G22" s="30">
        <v>0</v>
      </c>
      <c r="H22" s="8">
        <v>0</v>
      </c>
      <c r="I22" s="8">
        <v>0</v>
      </c>
      <c r="J22" s="8"/>
      <c r="K22" s="8"/>
      <c r="M22" s="8"/>
      <c r="O22" s="180"/>
      <c r="P22" s="139">
        <v>0</v>
      </c>
      <c r="Q22" s="139">
        <v>0</v>
      </c>
      <c r="R22" s="180">
        <f t="shared" si="2"/>
        <v>0</v>
      </c>
      <c r="S22" s="180">
        <f t="shared" si="3"/>
        <v>0</v>
      </c>
    </row>
    <row r="23" spans="1:11" ht="19.5" customHeight="1">
      <c r="A23" s="36"/>
      <c r="B23" s="36" t="s">
        <v>16</v>
      </c>
      <c r="C23" s="33">
        <f>SUM(C9:C22)</f>
        <v>1045</v>
      </c>
      <c r="D23" s="33">
        <f>SUM(D9:D22)</f>
        <v>1518</v>
      </c>
      <c r="E23" s="33">
        <f>SUM(E9:E22)</f>
        <v>28</v>
      </c>
      <c r="F23" s="33">
        <f>SUM(F9:F22)</f>
        <v>2591</v>
      </c>
      <c r="G23" s="33">
        <f>SUM(G9:G22)</f>
        <v>9438000</v>
      </c>
      <c r="H23" s="33"/>
      <c r="I23" s="130">
        <f>SUM(I9:I22)</f>
        <v>1314</v>
      </c>
      <c r="J23" s="8"/>
      <c r="K23" s="146"/>
    </row>
    <row r="25" spans="3:9" ht="12.75">
      <c r="C25" s="180">
        <f>SUM(C15:C22)</f>
        <v>4</v>
      </c>
      <c r="D25" s="180">
        <f>SUM(D15:D22)</f>
        <v>6</v>
      </c>
      <c r="E25" s="180">
        <f>SUM(E15:E22)</f>
        <v>0</v>
      </c>
      <c r="F25" s="180">
        <f>SUM(F15:F22)</f>
        <v>10</v>
      </c>
      <c r="G25" s="180">
        <f>SUM(G16:G22)</f>
        <v>9000</v>
      </c>
      <c r="H25" s="180">
        <f>G25/D25</f>
        <v>1500</v>
      </c>
      <c r="I25" s="180">
        <f>SUM(I16:I22)</f>
        <v>14</v>
      </c>
    </row>
    <row r="26" spans="3:9" ht="12.75">
      <c r="C26" s="180"/>
      <c r="D26" s="180"/>
      <c r="E26" s="180"/>
      <c r="F26" s="180"/>
      <c r="G26" s="180"/>
      <c r="H26" s="180"/>
      <c r="I26" s="180"/>
    </row>
    <row r="27" spans="2:9" ht="12.75">
      <c r="B27" s="137" t="s">
        <v>111</v>
      </c>
      <c r="C27" s="180">
        <v>136</v>
      </c>
      <c r="D27" s="180">
        <v>592</v>
      </c>
      <c r="E27" s="180"/>
      <c r="F27" s="180">
        <f>SUM(C27:E27)</f>
        <v>728</v>
      </c>
      <c r="G27" s="180"/>
      <c r="H27" s="180"/>
      <c r="I27" s="180">
        <v>350</v>
      </c>
    </row>
    <row r="28" spans="2:6" ht="12.75">
      <c r="B28" s="139" t="s">
        <v>46</v>
      </c>
      <c r="F28" s="180"/>
    </row>
    <row r="29" spans="2:10" ht="12.75">
      <c r="B29" s="189" t="s">
        <v>103</v>
      </c>
      <c r="C29" s="208">
        <v>408</v>
      </c>
      <c r="D29" s="208"/>
      <c r="E29" s="208"/>
      <c r="F29" s="187">
        <f>SUM(C29:E29)</f>
        <v>408</v>
      </c>
      <c r="I29" s="139">
        <v>204</v>
      </c>
      <c r="J29" s="180">
        <f>F29/2</f>
        <v>204</v>
      </c>
    </row>
    <row r="30" spans="2:10" ht="12.75">
      <c r="B30" s="189" t="s">
        <v>112</v>
      </c>
      <c r="C30" s="208"/>
      <c r="D30" s="186"/>
      <c r="E30" s="208"/>
      <c r="F30" s="187">
        <f>SUM(C30:E30)</f>
        <v>0</v>
      </c>
      <c r="I30" s="139">
        <v>0</v>
      </c>
      <c r="J30" s="180">
        <f>F30/2</f>
        <v>0</v>
      </c>
    </row>
    <row r="31" spans="2:9" ht="12.75">
      <c r="B31" s="192" t="s">
        <v>77</v>
      </c>
      <c r="C31" s="180">
        <f>SUM(C29:C30)</f>
        <v>408</v>
      </c>
      <c r="D31" s="180">
        <f>SUM(D29:D30)</f>
        <v>0</v>
      </c>
      <c r="E31" s="180">
        <f>SUM(E29:E30)</f>
        <v>0</v>
      </c>
      <c r="F31" s="180">
        <f>SUM(F29:F30)</f>
        <v>408</v>
      </c>
      <c r="I31" s="180">
        <f>SUM(I29:I30)</f>
        <v>204</v>
      </c>
    </row>
    <row r="33" spans="2:9" ht="12.75">
      <c r="B33" s="209" t="s">
        <v>113</v>
      </c>
      <c r="C33" s="180">
        <f>C27+C31</f>
        <v>544</v>
      </c>
      <c r="D33" s="180">
        <f>D27+D31</f>
        <v>592</v>
      </c>
      <c r="E33" s="180">
        <f>E27+E31</f>
        <v>0</v>
      </c>
      <c r="F33" s="180">
        <f>F27+F31</f>
        <v>1136</v>
      </c>
      <c r="I33" s="180">
        <f>I27+I31</f>
        <v>554</v>
      </c>
    </row>
    <row r="36" ht="12.75">
      <c r="C36" s="139">
        <v>120</v>
      </c>
    </row>
    <row r="37" ht="12.75">
      <c r="C37" s="180">
        <v>474</v>
      </c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U63"/>
  <sheetViews>
    <sheetView view="pageBreakPreview" zoomScaleSheetLayoutView="100" workbookViewId="0" topLeftCell="A7">
      <selection activeCell="E15" sqref="E15"/>
    </sheetView>
  </sheetViews>
  <sheetFormatPr defaultColWidth="9.140625" defaultRowHeight="12.75"/>
  <cols>
    <col min="1" max="1" width="5.00390625" style="139" customWidth="1"/>
    <col min="2" max="2" width="27.7109375" style="139" customWidth="1"/>
    <col min="3" max="5" width="10.7109375" style="139" customWidth="1"/>
    <col min="6" max="6" width="15.140625" style="139" customWidth="1"/>
    <col min="7" max="7" width="14.57421875" style="139" customWidth="1"/>
    <col min="8" max="8" width="13.28125" style="139" customWidth="1"/>
    <col min="9" max="9" width="10.7109375" style="139" customWidth="1"/>
    <col min="10" max="11" width="11.7109375" style="139" customWidth="1"/>
    <col min="12" max="12" width="9.140625" style="139" customWidth="1"/>
    <col min="13" max="15" width="13.28125" style="139" customWidth="1"/>
    <col min="16" max="16" width="8.140625" style="139" customWidth="1"/>
    <col min="17" max="17" width="14.57421875" style="139" customWidth="1"/>
    <col min="18" max="18" width="14.00390625" style="139" bestFit="1" customWidth="1"/>
    <col min="19" max="19" width="9.140625" style="139" customWidth="1"/>
    <col min="20" max="20" width="14.00390625" style="139" bestFit="1" customWidth="1"/>
    <col min="21" max="21" width="15.00390625" style="139" bestFit="1" customWidth="1"/>
    <col min="22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'BS'!A3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114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2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M5" s="192"/>
      <c r="N5" s="192"/>
      <c r="O5" s="192"/>
      <c r="P5" s="192"/>
      <c r="Q5" s="192"/>
      <c r="R5" s="192"/>
      <c r="S5" s="192"/>
      <c r="T5" s="192"/>
      <c r="U5" s="192"/>
    </row>
    <row r="6" spans="1:2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42" t="s">
        <v>6</v>
      </c>
      <c r="H6" s="142" t="s">
        <v>7</v>
      </c>
      <c r="I6" s="142" t="s">
        <v>8</v>
      </c>
      <c r="J6" s="142" t="s">
        <v>7</v>
      </c>
      <c r="K6" s="157"/>
      <c r="M6" s="192"/>
      <c r="N6" s="192"/>
      <c r="O6" s="192"/>
      <c r="P6" s="192"/>
      <c r="Q6" s="192"/>
      <c r="R6" s="192"/>
      <c r="S6" s="192"/>
      <c r="T6" s="192"/>
      <c r="U6" s="192"/>
    </row>
    <row r="7" spans="1:21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43" t="s">
        <v>17</v>
      </c>
      <c r="H7" s="143" t="s">
        <v>18</v>
      </c>
      <c r="I7" s="143" t="s">
        <v>19</v>
      </c>
      <c r="J7" s="143" t="s">
        <v>20</v>
      </c>
      <c r="K7" s="158" t="s">
        <v>54</v>
      </c>
      <c r="M7" s="193"/>
      <c r="N7" s="193"/>
      <c r="O7" s="193"/>
      <c r="P7" s="193"/>
      <c r="Q7" s="193"/>
      <c r="R7" s="192"/>
      <c r="S7" s="192"/>
      <c r="T7" s="192"/>
      <c r="U7" s="192"/>
    </row>
    <row r="8" spans="1:21" ht="12.75">
      <c r="A8" s="335"/>
      <c r="B8" s="335"/>
      <c r="C8" s="335"/>
      <c r="D8" s="335"/>
      <c r="E8" s="335"/>
      <c r="F8" s="337"/>
      <c r="G8" s="144"/>
      <c r="H8" s="144" t="s">
        <v>17</v>
      </c>
      <c r="I8" s="144" t="s">
        <v>21</v>
      </c>
      <c r="J8" s="144" t="s">
        <v>22</v>
      </c>
      <c r="K8" s="159"/>
      <c r="M8" s="193"/>
      <c r="N8" s="193"/>
      <c r="O8" s="193"/>
      <c r="P8" s="192"/>
      <c r="Q8" s="192"/>
      <c r="R8" s="192"/>
      <c r="S8" s="192"/>
      <c r="T8" s="192"/>
      <c r="U8" s="192"/>
    </row>
    <row r="9" spans="1:21" ht="19.5" customHeight="1">
      <c r="A9" s="145">
        <v>1</v>
      </c>
      <c r="B9" s="146" t="s">
        <v>24</v>
      </c>
      <c r="C9" s="183">
        <v>4323</v>
      </c>
      <c r="D9" s="148">
        <v>9116</v>
      </c>
      <c r="E9" s="148">
        <v>28</v>
      </c>
      <c r="F9" s="148">
        <f aca="true" t="shared" si="0" ref="F9:F16">SUM(C9:E9)</f>
        <v>13467</v>
      </c>
      <c r="G9" s="149">
        <v>13674000</v>
      </c>
      <c r="H9" s="149">
        <f aca="true" t="shared" si="1" ref="H9:H16">+G9/D9</f>
        <v>1500</v>
      </c>
      <c r="I9" s="160">
        <v>4518</v>
      </c>
      <c r="J9" s="8">
        <v>1870</v>
      </c>
      <c r="K9" s="161" t="s">
        <v>25</v>
      </c>
      <c r="M9" s="194"/>
      <c r="N9" s="171"/>
      <c r="O9" s="171"/>
      <c r="P9" s="195"/>
      <c r="Q9" s="199"/>
      <c r="R9" s="200"/>
      <c r="S9" s="192"/>
      <c r="T9" s="200"/>
      <c r="U9" s="200"/>
    </row>
    <row r="10" spans="1:21" ht="19.5" customHeight="1">
      <c r="A10" s="145">
        <f aca="true" t="shared" si="2" ref="A10:A22">A9+1</f>
        <v>2</v>
      </c>
      <c r="B10" s="146" t="s">
        <v>26</v>
      </c>
      <c r="C10" s="148">
        <v>5</v>
      </c>
      <c r="D10" s="148">
        <v>749</v>
      </c>
      <c r="E10" s="148">
        <v>29</v>
      </c>
      <c r="F10" s="148">
        <f t="shared" si="0"/>
        <v>783</v>
      </c>
      <c r="G10" s="149">
        <v>449400</v>
      </c>
      <c r="H10" s="149">
        <f t="shared" si="1"/>
        <v>600</v>
      </c>
      <c r="I10" s="162">
        <v>696</v>
      </c>
      <c r="J10" s="8">
        <v>9000</v>
      </c>
      <c r="K10" s="146" t="s">
        <v>82</v>
      </c>
      <c r="M10" s="171"/>
      <c r="N10" s="171"/>
      <c r="O10" s="171"/>
      <c r="P10" s="195"/>
      <c r="Q10" s="201"/>
      <c r="R10" s="192"/>
      <c r="S10" s="192"/>
      <c r="T10" s="200"/>
      <c r="U10" s="200"/>
    </row>
    <row r="11" spans="1:21" ht="19.5" customHeight="1">
      <c r="A11" s="145">
        <f t="shared" si="2"/>
        <v>3</v>
      </c>
      <c r="B11" s="146" t="s">
        <v>28</v>
      </c>
      <c r="C11" s="148">
        <v>19</v>
      </c>
      <c r="D11" s="148">
        <v>240</v>
      </c>
      <c r="E11" s="148">
        <v>140</v>
      </c>
      <c r="F11" s="148">
        <f t="shared" si="0"/>
        <v>399</v>
      </c>
      <c r="G11" s="149">
        <v>340000</v>
      </c>
      <c r="H11" s="148">
        <f t="shared" si="1"/>
        <v>1416.6666666666667</v>
      </c>
      <c r="I11" s="162">
        <v>369</v>
      </c>
      <c r="J11" s="8">
        <v>5100</v>
      </c>
      <c r="K11" s="146" t="s">
        <v>83</v>
      </c>
      <c r="L11" s="163"/>
      <c r="M11" s="171"/>
      <c r="N11" s="171"/>
      <c r="O11" s="171"/>
      <c r="P11" s="196"/>
      <c r="Q11" s="202"/>
      <c r="R11" s="123"/>
      <c r="S11" s="192"/>
      <c r="T11" s="200"/>
      <c r="U11" s="200"/>
    </row>
    <row r="12" spans="1:21" ht="19.5" customHeight="1">
      <c r="A12" s="145">
        <f t="shared" si="2"/>
        <v>4</v>
      </c>
      <c r="B12" s="146" t="s">
        <v>31</v>
      </c>
      <c r="C12" s="148">
        <v>0</v>
      </c>
      <c r="D12" s="148">
        <v>5</v>
      </c>
      <c r="E12" s="148">
        <v>20</v>
      </c>
      <c r="F12" s="148">
        <f t="shared" si="0"/>
        <v>25</v>
      </c>
      <c r="G12" s="149">
        <v>3162</v>
      </c>
      <c r="H12" s="148">
        <f t="shared" si="1"/>
        <v>632.4</v>
      </c>
      <c r="I12" s="162">
        <v>74</v>
      </c>
      <c r="J12" s="8">
        <v>30000</v>
      </c>
      <c r="K12" s="146" t="s">
        <v>32</v>
      </c>
      <c r="M12" s="171"/>
      <c r="N12" s="171"/>
      <c r="O12" s="171"/>
      <c r="P12" s="195"/>
      <c r="Q12" s="201"/>
      <c r="R12" s="192"/>
      <c r="S12" s="192"/>
      <c r="T12" s="200"/>
      <c r="U12" s="200"/>
    </row>
    <row r="13" spans="1:21" ht="19.5" customHeight="1">
      <c r="A13" s="145">
        <f t="shared" si="2"/>
        <v>5</v>
      </c>
      <c r="B13" s="146" t="s">
        <v>33</v>
      </c>
      <c r="C13" s="148">
        <v>3</v>
      </c>
      <c r="D13" s="148">
        <v>2</v>
      </c>
      <c r="E13" s="148">
        <v>2</v>
      </c>
      <c r="F13" s="148">
        <f t="shared" si="0"/>
        <v>7</v>
      </c>
      <c r="G13" s="149">
        <v>1000</v>
      </c>
      <c r="H13" s="148">
        <f t="shared" si="1"/>
        <v>500</v>
      </c>
      <c r="I13" s="162">
        <v>12</v>
      </c>
      <c r="J13" s="8">
        <v>150000</v>
      </c>
      <c r="K13" s="146" t="s">
        <v>32</v>
      </c>
      <c r="M13" s="171"/>
      <c r="N13" s="171"/>
      <c r="O13" s="171"/>
      <c r="P13" s="195"/>
      <c r="Q13" s="169"/>
      <c r="R13" s="192"/>
      <c r="S13" s="192"/>
      <c r="T13" s="200"/>
      <c r="U13" s="200"/>
    </row>
    <row r="14" spans="1:21" ht="19.5" customHeight="1">
      <c r="A14" s="145">
        <f t="shared" si="2"/>
        <v>6</v>
      </c>
      <c r="B14" s="146" t="s">
        <v>34</v>
      </c>
      <c r="C14" s="148">
        <v>0</v>
      </c>
      <c r="D14" s="148">
        <v>2</v>
      </c>
      <c r="E14" s="148">
        <v>0</v>
      </c>
      <c r="F14" s="148">
        <f t="shared" si="0"/>
        <v>2</v>
      </c>
      <c r="G14" s="149">
        <v>650</v>
      </c>
      <c r="H14" s="148">
        <f t="shared" si="1"/>
        <v>325</v>
      </c>
      <c r="I14" s="162">
        <v>2</v>
      </c>
      <c r="J14" s="8">
        <v>45000</v>
      </c>
      <c r="K14" s="146" t="s">
        <v>56</v>
      </c>
      <c r="M14" s="123"/>
      <c r="N14" s="123"/>
      <c r="O14" s="123"/>
      <c r="P14" s="197"/>
      <c r="Q14" s="192"/>
      <c r="R14" s="192"/>
      <c r="S14" s="192"/>
      <c r="T14" s="200"/>
      <c r="U14" s="200"/>
    </row>
    <row r="15" spans="1:21" ht="19.5" customHeight="1">
      <c r="A15" s="145">
        <f t="shared" si="2"/>
        <v>7</v>
      </c>
      <c r="B15" s="146" t="s">
        <v>35</v>
      </c>
      <c r="C15" s="150">
        <v>0</v>
      </c>
      <c r="D15" s="150">
        <v>0</v>
      </c>
      <c r="E15" s="150">
        <v>0</v>
      </c>
      <c r="F15" s="148">
        <f t="shared" si="0"/>
        <v>0</v>
      </c>
      <c r="G15" s="149">
        <v>0</v>
      </c>
      <c r="H15" s="148" t="e">
        <f t="shared" si="1"/>
        <v>#DIV/0!</v>
      </c>
      <c r="I15" s="162">
        <v>0</v>
      </c>
      <c r="J15" s="8">
        <v>0</v>
      </c>
      <c r="K15" s="8"/>
      <c r="M15" s="123"/>
      <c r="N15" s="123"/>
      <c r="O15" s="123"/>
      <c r="P15" s="197"/>
      <c r="Q15" s="200"/>
      <c r="R15" s="192"/>
      <c r="S15" s="192"/>
      <c r="T15" s="200"/>
      <c r="U15" s="200"/>
    </row>
    <row r="16" spans="1:21" ht="19.5" customHeight="1">
      <c r="A16" s="145">
        <f t="shared" si="2"/>
        <v>8</v>
      </c>
      <c r="B16" s="146" t="s">
        <v>36</v>
      </c>
      <c r="C16" s="150">
        <v>3</v>
      </c>
      <c r="D16" s="148">
        <v>0</v>
      </c>
      <c r="E16" s="150">
        <v>0</v>
      </c>
      <c r="F16" s="148">
        <f t="shared" si="0"/>
        <v>3</v>
      </c>
      <c r="G16" s="149">
        <v>25000</v>
      </c>
      <c r="H16" s="148" t="e">
        <f t="shared" si="1"/>
        <v>#DIV/0!</v>
      </c>
      <c r="I16" s="162">
        <v>3</v>
      </c>
      <c r="J16" s="8">
        <v>40000</v>
      </c>
      <c r="K16" s="8" t="s">
        <v>32</v>
      </c>
      <c r="M16" s="198"/>
      <c r="N16" s="198"/>
      <c r="O16" s="198"/>
      <c r="P16" s="197"/>
      <c r="Q16" s="123"/>
      <c r="R16" s="192"/>
      <c r="S16" s="192"/>
      <c r="T16" s="200"/>
      <c r="U16" s="200"/>
    </row>
    <row r="17" spans="1:21" ht="19.5" customHeight="1">
      <c r="A17" s="145">
        <f t="shared" si="2"/>
        <v>9</v>
      </c>
      <c r="B17" s="146" t="s">
        <v>37</v>
      </c>
      <c r="C17" s="150">
        <v>0</v>
      </c>
      <c r="D17" s="148">
        <v>0</v>
      </c>
      <c r="E17" s="150">
        <v>0</v>
      </c>
      <c r="F17" s="150">
        <f aca="true" t="shared" si="3" ref="F17:F22">SUM(C17:E17)</f>
        <v>0</v>
      </c>
      <c r="G17" s="149">
        <v>0</v>
      </c>
      <c r="H17" s="150" t="e">
        <f>G17/D17</f>
        <v>#DIV/0!</v>
      </c>
      <c r="I17" s="162">
        <v>0</v>
      </c>
      <c r="J17" s="8">
        <v>0</v>
      </c>
      <c r="K17" s="8" t="s">
        <v>58</v>
      </c>
      <c r="M17" s="198"/>
      <c r="N17" s="198"/>
      <c r="O17" s="198"/>
      <c r="P17" s="197"/>
      <c r="Q17" s="123"/>
      <c r="R17" s="203"/>
      <c r="S17" s="192"/>
      <c r="T17" s="200"/>
      <c r="U17" s="200"/>
    </row>
    <row r="18" spans="1:21" ht="19.5" customHeight="1">
      <c r="A18" s="145">
        <f t="shared" si="2"/>
        <v>10</v>
      </c>
      <c r="B18" s="146" t="s">
        <v>38</v>
      </c>
      <c r="C18" s="150">
        <v>0</v>
      </c>
      <c r="D18" s="148">
        <v>0</v>
      </c>
      <c r="E18" s="150">
        <v>0</v>
      </c>
      <c r="F18" s="150">
        <f t="shared" si="3"/>
        <v>0</v>
      </c>
      <c r="G18" s="149">
        <v>0</v>
      </c>
      <c r="H18" s="150" t="e">
        <f>G18/D18</f>
        <v>#DIV/0!</v>
      </c>
      <c r="I18" s="162">
        <v>0</v>
      </c>
      <c r="J18" s="8">
        <v>0</v>
      </c>
      <c r="K18" s="8" t="s">
        <v>39</v>
      </c>
      <c r="M18" s="198"/>
      <c r="N18" s="198"/>
      <c r="O18" s="198"/>
      <c r="P18" s="197"/>
      <c r="Q18" s="192"/>
      <c r="R18" s="200"/>
      <c r="S18" s="192"/>
      <c r="T18" s="200"/>
      <c r="U18" s="200"/>
    </row>
    <row r="19" spans="1:21" ht="19.5" customHeight="1">
      <c r="A19" s="145">
        <f t="shared" si="2"/>
        <v>11</v>
      </c>
      <c r="B19" s="146" t="s">
        <v>40</v>
      </c>
      <c r="C19" s="150">
        <v>0</v>
      </c>
      <c r="D19" s="150">
        <v>0</v>
      </c>
      <c r="E19" s="150">
        <v>0</v>
      </c>
      <c r="F19" s="150">
        <f t="shared" si="3"/>
        <v>0</v>
      </c>
      <c r="G19" s="149">
        <v>0</v>
      </c>
      <c r="H19" s="149">
        <f>G19*1.1</f>
        <v>0</v>
      </c>
      <c r="I19" s="149">
        <v>0</v>
      </c>
      <c r="J19" s="8">
        <v>0</v>
      </c>
      <c r="K19" s="8"/>
      <c r="M19" s="123"/>
      <c r="N19" s="123"/>
      <c r="O19" s="123"/>
      <c r="P19" s="192"/>
      <c r="Q19" s="200"/>
      <c r="R19" s="192"/>
      <c r="S19" s="192"/>
      <c r="T19" s="200"/>
      <c r="U19" s="200"/>
    </row>
    <row r="20" spans="1:21" ht="19.5" customHeight="1">
      <c r="A20" s="145">
        <f t="shared" si="2"/>
        <v>12</v>
      </c>
      <c r="B20" s="146" t="s">
        <v>41</v>
      </c>
      <c r="C20" s="16">
        <v>0</v>
      </c>
      <c r="D20" s="16">
        <v>0</v>
      </c>
      <c r="E20" s="16">
        <v>0</v>
      </c>
      <c r="F20" s="16">
        <f t="shared" si="3"/>
        <v>0</v>
      </c>
      <c r="G20" s="30">
        <v>0</v>
      </c>
      <c r="H20" s="30">
        <f>G20*1.1</f>
        <v>0</v>
      </c>
      <c r="I20" s="30">
        <v>0</v>
      </c>
      <c r="J20" s="8">
        <v>0</v>
      </c>
      <c r="K20" s="8"/>
      <c r="M20" s="123"/>
      <c r="N20" s="123"/>
      <c r="O20" s="123"/>
      <c r="P20" s="192"/>
      <c r="Q20" s="192"/>
      <c r="R20" s="192"/>
      <c r="S20" s="192"/>
      <c r="T20" s="200"/>
      <c r="U20" s="200"/>
    </row>
    <row r="21" spans="1:21" ht="19.5" customHeight="1">
      <c r="A21" s="145">
        <f t="shared" si="2"/>
        <v>13</v>
      </c>
      <c r="B21" s="146" t="s">
        <v>42</v>
      </c>
      <c r="C21" s="16">
        <v>0</v>
      </c>
      <c r="D21" s="16">
        <v>0</v>
      </c>
      <c r="E21" s="16">
        <v>0</v>
      </c>
      <c r="F21" s="16">
        <f t="shared" si="3"/>
        <v>0</v>
      </c>
      <c r="G21" s="30">
        <v>0</v>
      </c>
      <c r="H21" s="30">
        <f>G21*1.1</f>
        <v>0</v>
      </c>
      <c r="I21" s="30">
        <v>0</v>
      </c>
      <c r="J21" s="8">
        <v>0</v>
      </c>
      <c r="K21" s="8"/>
      <c r="M21" s="123"/>
      <c r="N21" s="123"/>
      <c r="O21" s="123"/>
      <c r="P21" s="192"/>
      <c r="Q21" s="192"/>
      <c r="R21" s="192"/>
      <c r="S21" s="192"/>
      <c r="T21" s="200"/>
      <c r="U21" s="200"/>
    </row>
    <row r="22" spans="1:21" ht="19.5" customHeight="1">
      <c r="A22" s="145">
        <f t="shared" si="2"/>
        <v>14</v>
      </c>
      <c r="B22" s="146" t="s">
        <v>43</v>
      </c>
      <c r="C22" s="16">
        <v>0</v>
      </c>
      <c r="D22" s="8">
        <v>0</v>
      </c>
      <c r="E22" s="16">
        <v>0</v>
      </c>
      <c r="F22" s="16">
        <f t="shared" si="3"/>
        <v>0</v>
      </c>
      <c r="G22" s="30">
        <v>0</v>
      </c>
      <c r="H22" s="30">
        <f>G22*1.1</f>
        <v>0</v>
      </c>
      <c r="I22" s="30">
        <v>0</v>
      </c>
      <c r="J22" s="8">
        <v>0</v>
      </c>
      <c r="K22" s="8"/>
      <c r="M22" s="123"/>
      <c r="N22" s="123"/>
      <c r="O22" s="123"/>
      <c r="P22" s="192"/>
      <c r="Q22" s="192"/>
      <c r="R22" s="192"/>
      <c r="S22" s="192"/>
      <c r="T22" s="200"/>
      <c r="U22" s="200"/>
    </row>
    <row r="23" spans="1:21" ht="19.5" customHeight="1">
      <c r="A23" s="145"/>
      <c r="B23" s="36" t="s">
        <v>16</v>
      </c>
      <c r="C23" s="33">
        <f>SUM(C9:C22)</f>
        <v>4353</v>
      </c>
      <c r="D23" s="33">
        <f>SUM(D9:D22)</f>
        <v>10114</v>
      </c>
      <c r="E23" s="33">
        <f>SUM(E9:E22)</f>
        <v>219</v>
      </c>
      <c r="F23" s="33">
        <f>SUM(F9:F22)</f>
        <v>14686</v>
      </c>
      <c r="G23" s="33">
        <f>SUM(G9:G22)</f>
        <v>14493212</v>
      </c>
      <c r="H23" s="33"/>
      <c r="I23" s="130">
        <f>SUM(I9:I22)</f>
        <v>5674</v>
      </c>
      <c r="J23" s="33"/>
      <c r="K23" s="165"/>
      <c r="M23" s="192"/>
      <c r="N23" s="192"/>
      <c r="O23" s="192"/>
      <c r="P23" s="192"/>
      <c r="Q23" s="192"/>
      <c r="R23" s="192"/>
      <c r="S23" s="192"/>
      <c r="T23" s="192"/>
      <c r="U23" s="192"/>
    </row>
    <row r="24" spans="9:21" ht="12.75">
      <c r="I24" s="166"/>
      <c r="M24" s="192"/>
      <c r="N24" s="192"/>
      <c r="O24" s="192"/>
      <c r="P24" s="192"/>
      <c r="Q24" s="192"/>
      <c r="R24" s="192"/>
      <c r="S24" s="192"/>
      <c r="T24" s="192"/>
      <c r="U24" s="192"/>
    </row>
    <row r="25" spans="1:9" ht="12.75">
      <c r="A25" s="139" t="s">
        <v>115</v>
      </c>
      <c r="I25" s="166"/>
    </row>
    <row r="26" spans="1:9" ht="12.75">
      <c r="A26" s="139" t="s">
        <v>116</v>
      </c>
      <c r="C26" s="139" t="s">
        <v>117</v>
      </c>
      <c r="I26" s="166"/>
    </row>
    <row r="27" spans="1:9" ht="12.75">
      <c r="A27" s="139" t="s">
        <v>118</v>
      </c>
      <c r="C27" s="139" t="s">
        <v>119</v>
      </c>
      <c r="I27" s="166"/>
    </row>
    <row r="28" spans="1:9" ht="12.75">
      <c r="A28" s="139" t="s">
        <v>120</v>
      </c>
      <c r="C28" s="139" t="s">
        <v>121</v>
      </c>
      <c r="I28" s="166"/>
    </row>
    <row r="29" ht="12.75">
      <c r="I29" s="166"/>
    </row>
    <row r="30" ht="12.75">
      <c r="I30" s="166"/>
    </row>
    <row r="31" ht="12.75">
      <c r="I31" s="166"/>
    </row>
    <row r="32" spans="3:9" ht="12.75">
      <c r="C32" s="180">
        <f>SUM(C15:C22)</f>
        <v>3</v>
      </c>
      <c r="D32" s="180">
        <f>SUM(D15:D22)</f>
        <v>0</v>
      </c>
      <c r="E32" s="180">
        <f>SUM(E15:E22)</f>
        <v>0</v>
      </c>
      <c r="F32" s="180">
        <f>SUM(F15:F22)</f>
        <v>3</v>
      </c>
      <c r="G32" s="180">
        <f>SUM(G15:G22)</f>
        <v>25000</v>
      </c>
      <c r="H32" s="180" t="e">
        <f>G32/D32</f>
        <v>#DIV/0!</v>
      </c>
      <c r="I32" s="180">
        <f>SUM(I15:I22)</f>
        <v>3</v>
      </c>
    </row>
    <row r="33" spans="3:9" ht="12.75">
      <c r="C33" s="180"/>
      <c r="D33" s="180"/>
      <c r="E33" s="180"/>
      <c r="F33" s="180"/>
      <c r="G33" s="180"/>
      <c r="H33" s="180"/>
      <c r="I33" s="180"/>
    </row>
    <row r="34" spans="3:9" ht="12.75">
      <c r="C34" s="180">
        <v>3262</v>
      </c>
      <c r="D34" s="180">
        <v>3177</v>
      </c>
      <c r="E34" s="180"/>
      <c r="F34" s="180">
        <f>SUM(C34:E34)</f>
        <v>6439</v>
      </c>
      <c r="G34" s="180">
        <f>F34-3177</f>
        <v>3262</v>
      </c>
      <c r="I34" s="166"/>
    </row>
    <row r="35" spans="2:9" ht="12.75">
      <c r="B35" s="139" t="s">
        <v>122</v>
      </c>
      <c r="I35" s="166"/>
    </row>
    <row r="36" spans="2:9" ht="12.75">
      <c r="B36" s="184" t="s">
        <v>123</v>
      </c>
      <c r="C36" s="185">
        <v>0</v>
      </c>
      <c r="D36" s="186">
        <v>1350</v>
      </c>
      <c r="E36" s="185">
        <v>0</v>
      </c>
      <c r="F36" s="187">
        <f aca="true" t="shared" si="4" ref="F36:F46">SUM(C36:E36)</f>
        <v>1350</v>
      </c>
      <c r="I36" s="166">
        <f>F36/2</f>
        <v>675</v>
      </c>
    </row>
    <row r="37" spans="2:9" ht="12.75">
      <c r="B37" s="184" t="s">
        <v>124</v>
      </c>
      <c r="C37" s="188">
        <v>760</v>
      </c>
      <c r="D37" s="185">
        <v>0</v>
      </c>
      <c r="E37" s="185">
        <v>0</v>
      </c>
      <c r="F37" s="187">
        <f t="shared" si="4"/>
        <v>760</v>
      </c>
      <c r="I37" s="166">
        <f aca="true" t="shared" si="5" ref="I37:I46">F37/2</f>
        <v>380</v>
      </c>
    </row>
    <row r="38" spans="2:9" ht="12.75">
      <c r="B38" s="184" t="s">
        <v>125</v>
      </c>
      <c r="C38" s="188">
        <v>844</v>
      </c>
      <c r="D38" s="185">
        <v>0</v>
      </c>
      <c r="E38" s="185">
        <v>0</v>
      </c>
      <c r="F38" s="187">
        <f t="shared" si="4"/>
        <v>844</v>
      </c>
      <c r="I38" s="166">
        <f t="shared" si="5"/>
        <v>422</v>
      </c>
    </row>
    <row r="39" spans="2:9" ht="12.75">
      <c r="B39" s="184" t="s">
        <v>126</v>
      </c>
      <c r="C39" s="188">
        <v>0</v>
      </c>
      <c r="D39" s="185">
        <v>2500</v>
      </c>
      <c r="E39" s="185">
        <v>0</v>
      </c>
      <c r="F39" s="187">
        <f t="shared" si="4"/>
        <v>2500</v>
      </c>
      <c r="I39" s="166">
        <f t="shared" si="5"/>
        <v>1250</v>
      </c>
    </row>
    <row r="40" spans="2:9" ht="12.75">
      <c r="B40" s="184" t="s">
        <v>127</v>
      </c>
      <c r="C40" s="188">
        <v>0</v>
      </c>
      <c r="D40" s="185">
        <v>500</v>
      </c>
      <c r="E40" s="185">
        <v>0</v>
      </c>
      <c r="F40" s="187">
        <f t="shared" si="4"/>
        <v>500</v>
      </c>
      <c r="I40" s="166">
        <f t="shared" si="5"/>
        <v>250</v>
      </c>
    </row>
    <row r="41" spans="2:9" ht="12.75">
      <c r="B41" s="184" t="s">
        <v>128</v>
      </c>
      <c r="C41" s="188">
        <v>317</v>
      </c>
      <c r="D41" s="185">
        <v>320</v>
      </c>
      <c r="E41" s="185">
        <v>0</v>
      </c>
      <c r="F41" s="187">
        <f t="shared" si="4"/>
        <v>637</v>
      </c>
      <c r="I41" s="166">
        <f t="shared" si="5"/>
        <v>318.5</v>
      </c>
    </row>
    <row r="42" spans="2:9" ht="12.75">
      <c r="B42" s="184" t="s">
        <v>129</v>
      </c>
      <c r="C42" s="188">
        <v>0</v>
      </c>
      <c r="D42" s="185">
        <v>0</v>
      </c>
      <c r="E42" s="185">
        <v>0</v>
      </c>
      <c r="F42" s="187">
        <f t="shared" si="4"/>
        <v>0</v>
      </c>
      <c r="I42" s="166">
        <f t="shared" si="5"/>
        <v>0</v>
      </c>
    </row>
    <row r="43" spans="2:9" ht="12.75">
      <c r="B43" s="184" t="s">
        <v>130</v>
      </c>
      <c r="C43" s="188">
        <v>230</v>
      </c>
      <c r="D43" s="185">
        <v>0</v>
      </c>
      <c r="E43" s="185">
        <v>0</v>
      </c>
      <c r="F43" s="187">
        <f t="shared" si="4"/>
        <v>230</v>
      </c>
      <c r="I43" s="166">
        <f t="shared" si="5"/>
        <v>115</v>
      </c>
    </row>
    <row r="44" spans="2:9" ht="12.75">
      <c r="B44" s="184" t="s">
        <v>131</v>
      </c>
      <c r="C44" s="186">
        <v>133</v>
      </c>
      <c r="D44" s="185">
        <v>0</v>
      </c>
      <c r="E44" s="185">
        <v>0</v>
      </c>
      <c r="F44" s="187">
        <f t="shared" si="4"/>
        <v>133</v>
      </c>
      <c r="I44" s="166">
        <f t="shared" si="5"/>
        <v>66.5</v>
      </c>
    </row>
    <row r="45" spans="2:9" ht="12.75">
      <c r="B45" s="184" t="s">
        <v>65</v>
      </c>
      <c r="C45" s="186">
        <v>0</v>
      </c>
      <c r="D45" s="185">
        <v>0</v>
      </c>
      <c r="E45" s="185">
        <v>0</v>
      </c>
      <c r="F45" s="187">
        <f t="shared" si="4"/>
        <v>0</v>
      </c>
      <c r="I45" s="166">
        <f t="shared" si="5"/>
        <v>0</v>
      </c>
    </row>
    <row r="46" spans="2:9" ht="12.75">
      <c r="B46" s="189" t="s">
        <v>132</v>
      </c>
      <c r="C46" s="186">
        <v>0</v>
      </c>
      <c r="D46" s="185">
        <v>0</v>
      </c>
      <c r="E46" s="185">
        <v>0</v>
      </c>
      <c r="F46" s="187">
        <f t="shared" si="4"/>
        <v>0</v>
      </c>
      <c r="I46" s="166">
        <f t="shared" si="5"/>
        <v>0</v>
      </c>
    </row>
    <row r="47" spans="2:9" s="138" customFormat="1" ht="12.75">
      <c r="B47" s="190" t="s">
        <v>77</v>
      </c>
      <c r="C47" s="156">
        <f>SUM(C36:C46)</f>
        <v>2284</v>
      </c>
      <c r="D47" s="191">
        <f>SUM(D36:D46)</f>
        <v>4670</v>
      </c>
      <c r="E47" s="191">
        <f>SUM(E36:E46)</f>
        <v>0</v>
      </c>
      <c r="F47" s="191">
        <f>SUM(F36:F46)</f>
        <v>6954</v>
      </c>
      <c r="I47" s="191">
        <f>SUM(I36:I46)</f>
        <v>3477</v>
      </c>
    </row>
    <row r="48" spans="3:9" ht="12.75">
      <c r="C48" s="180">
        <f>C34+C47</f>
        <v>5546</v>
      </c>
      <c r="D48" s="180">
        <f>D34+D47</f>
        <v>7847</v>
      </c>
      <c r="E48" s="180">
        <f>E34+E47</f>
        <v>0</v>
      </c>
      <c r="F48" s="180">
        <f>F34+F47</f>
        <v>13393</v>
      </c>
      <c r="I48" s="166"/>
    </row>
    <row r="49" ht="12.75">
      <c r="I49" s="166"/>
    </row>
    <row r="50" ht="12.75">
      <c r="I50" s="166"/>
    </row>
    <row r="51" ht="12.75">
      <c r="I51" s="166"/>
    </row>
    <row r="52" ht="12.75">
      <c r="I52" s="166"/>
    </row>
    <row r="53" ht="12.75">
      <c r="I53" s="166"/>
    </row>
    <row r="54" ht="12.75">
      <c r="I54" s="166"/>
    </row>
    <row r="55" ht="12.75">
      <c r="I55" s="166"/>
    </row>
    <row r="56" ht="12.75">
      <c r="I56" s="166"/>
    </row>
    <row r="57" ht="12.75">
      <c r="I57" s="166"/>
    </row>
    <row r="58" ht="12.75">
      <c r="I58" s="166"/>
    </row>
    <row r="59" ht="12.75">
      <c r="I59" s="166"/>
    </row>
    <row r="60" ht="12.75">
      <c r="I60" s="166"/>
    </row>
    <row r="61" ht="12.75">
      <c r="I61" s="166"/>
    </row>
    <row r="62" ht="12.75">
      <c r="I62" s="166"/>
    </row>
    <row r="63" ht="12.75">
      <c r="I63" s="166"/>
    </row>
  </sheetData>
  <sheetProtection/>
  <mergeCells count="11">
    <mergeCell ref="E7:E8"/>
    <mergeCell ref="F7:F8"/>
    <mergeCell ref="A1:K1"/>
    <mergeCell ref="A2:K2"/>
    <mergeCell ref="A3:K3"/>
    <mergeCell ref="A4:K4"/>
    <mergeCell ref="C6:F6"/>
    <mergeCell ref="A6:A8"/>
    <mergeCell ref="B6:B8"/>
    <mergeCell ref="C7:C8"/>
    <mergeCell ref="D7:D8"/>
  </mergeCells>
  <printOptions horizontalCentered="1"/>
  <pageMargins left="0.2362204724409449" right="0.2362204724409449" top="0.5118110236220472" bottom="0.2362204724409449" header="0.2362204724409449" footer="0.2362204724409449"/>
  <pageSetup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barang</dc:creator>
  <cp:keywords/>
  <dc:description/>
  <cp:lastModifiedBy>Windows 10</cp:lastModifiedBy>
  <cp:lastPrinted>2022-01-24T04:18:48Z</cp:lastPrinted>
  <dcterms:created xsi:type="dcterms:W3CDTF">2010-06-13T07:34:57Z</dcterms:created>
  <dcterms:modified xsi:type="dcterms:W3CDTF">2022-01-25T03:47:23Z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